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24915" windowHeight="1539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List1!$A$1:$J$192</definedName>
  </definedNames>
  <calcPr calcId="125725"/>
</workbook>
</file>

<file path=xl/calcChain.xml><?xml version="1.0" encoding="utf-8"?>
<calcChain xmlns="http://schemas.openxmlformats.org/spreadsheetml/2006/main">
  <c r="H68" i="1"/>
  <c r="H66"/>
  <c r="H97"/>
  <c r="H64"/>
  <c r="H63"/>
  <c r="H73"/>
  <c r="H74"/>
  <c r="H62"/>
  <c r="H61"/>
  <c r="H59"/>
  <c r="H58"/>
  <c r="G179" l="1"/>
  <c r="G165"/>
  <c r="G178"/>
  <c r="G177"/>
  <c r="G176"/>
  <c r="C173"/>
  <c r="E173" s="1"/>
  <c r="G166"/>
  <c r="G164"/>
  <c r="C160"/>
  <c r="E160" s="1"/>
  <c r="G154"/>
  <c r="G153"/>
  <c r="G152"/>
  <c r="C148"/>
  <c r="E148" s="1"/>
  <c r="G148" s="1"/>
  <c r="G149" s="1"/>
  <c r="G142"/>
  <c r="G141"/>
  <c r="G140"/>
  <c r="G138"/>
  <c r="G136"/>
  <c r="G137" s="1"/>
  <c r="G130"/>
  <c r="G129"/>
  <c r="G128"/>
  <c r="F114"/>
  <c r="F111"/>
  <c r="G124"/>
  <c r="F113"/>
  <c r="F110"/>
  <c r="C101"/>
  <c r="E101" s="1"/>
  <c r="C102"/>
  <c r="E102" s="1"/>
  <c r="C103"/>
  <c r="E103" s="1"/>
  <c r="C104"/>
  <c r="E104" s="1"/>
  <c r="C105"/>
  <c r="E105" s="1"/>
  <c r="C106"/>
  <c r="E106" s="1"/>
  <c r="C107"/>
  <c r="E107" s="1"/>
  <c r="C100"/>
  <c r="E100" s="1"/>
  <c r="H94"/>
  <c r="H87"/>
  <c r="H85"/>
  <c r="H83"/>
  <c r="H82"/>
  <c r="I80"/>
  <c r="E48"/>
  <c r="H46"/>
  <c r="F54"/>
  <c r="F53"/>
  <c r="E54"/>
  <c r="E53"/>
  <c r="D54"/>
  <c r="D53"/>
  <c r="E108" l="1"/>
  <c r="G108" s="1"/>
  <c r="G150"/>
  <c r="G175"/>
  <c r="G173"/>
  <c r="G174" s="1"/>
  <c r="G162"/>
  <c r="G160"/>
  <c r="G161" s="1"/>
</calcChain>
</file>

<file path=xl/sharedStrings.xml><?xml version="1.0" encoding="utf-8"?>
<sst xmlns="http://schemas.openxmlformats.org/spreadsheetml/2006/main" count="513" uniqueCount="245">
  <si>
    <t xml:space="preserve">Číslo </t>
  </si>
  <si>
    <t>Staničení</t>
  </si>
  <si>
    <t xml:space="preserve">   Km</t>
  </si>
  <si>
    <t>Vzdálenost</t>
  </si>
  <si>
    <t xml:space="preserve">    m</t>
  </si>
  <si>
    <t>Odstranění sedimentů</t>
  </si>
  <si>
    <t>m2                      m3</t>
  </si>
  <si>
    <t>Čištění dlažeb</t>
  </si>
  <si>
    <t>Svahování zářezů</t>
  </si>
  <si>
    <t>m3</t>
  </si>
  <si>
    <t>1</t>
  </si>
  <si>
    <t/>
  </si>
  <si>
    <t>7.671</t>
  </si>
  <si>
    <t xml:space="preserve">      9.00</t>
  </si>
  <si>
    <t>1.06</t>
  </si>
  <si>
    <t xml:space="preserve">                   9.54</t>
  </si>
  <si>
    <t>1.20</t>
  </si>
  <si>
    <t xml:space="preserve">                   10.80</t>
  </si>
  <si>
    <t>5.20</t>
  </si>
  <si>
    <t xml:space="preserve">                   46.80</t>
  </si>
  <si>
    <t>0.00</t>
  </si>
  <si>
    <t xml:space="preserve">                   0.00</t>
  </si>
  <si>
    <t>2</t>
  </si>
  <si>
    <t>7.680</t>
  </si>
  <si>
    <t xml:space="preserve">      20.00</t>
  </si>
  <si>
    <t xml:space="preserve">                   20.80</t>
  </si>
  <si>
    <t xml:space="preserve">                   24.00</t>
  </si>
  <si>
    <t xml:space="preserve">                   89.00</t>
  </si>
  <si>
    <t>3</t>
  </si>
  <si>
    <t>7.700</t>
  </si>
  <si>
    <t>1.02</t>
  </si>
  <si>
    <t>3.70</t>
  </si>
  <si>
    <t xml:space="preserve">                   61.50</t>
  </si>
  <si>
    <t>4</t>
  </si>
  <si>
    <t>7.720</t>
  </si>
  <si>
    <t>2.45</t>
  </si>
  <si>
    <t xml:space="preserve">                   41.50</t>
  </si>
  <si>
    <t>5</t>
  </si>
  <si>
    <t>7.740</t>
  </si>
  <si>
    <t>1.05</t>
  </si>
  <si>
    <t xml:space="preserve">                   18.50</t>
  </si>
  <si>
    <t>1.70</t>
  </si>
  <si>
    <t xml:space="preserve">                   36.30</t>
  </si>
  <si>
    <t>6</t>
  </si>
  <si>
    <t>7.760</t>
  </si>
  <si>
    <t>0.80</t>
  </si>
  <si>
    <t xml:space="preserve">                   16.80</t>
  </si>
  <si>
    <t>1.93</t>
  </si>
  <si>
    <t xml:space="preserve">                   46.70</t>
  </si>
  <si>
    <t>7</t>
  </si>
  <si>
    <t>7.780</t>
  </si>
  <si>
    <t xml:space="preserve">      11.50</t>
  </si>
  <si>
    <t>0.88</t>
  </si>
  <si>
    <t xml:space="preserve">                   10.12</t>
  </si>
  <si>
    <t xml:space="preserve">                   13.80</t>
  </si>
  <si>
    <t>2.74</t>
  </si>
  <si>
    <t xml:space="preserve">                   31.51</t>
  </si>
  <si>
    <t>8</t>
  </si>
  <si>
    <t>7.792</t>
  </si>
  <si>
    <t xml:space="preserve">      0.00</t>
  </si>
  <si>
    <t>9</t>
  </si>
  <si>
    <t xml:space="preserve">      6.50</t>
  </si>
  <si>
    <t>10</t>
  </si>
  <si>
    <t>7.798</t>
  </si>
  <si>
    <t>11</t>
  </si>
  <si>
    <t xml:space="preserve">      22.00</t>
  </si>
  <si>
    <t>0.89</t>
  </si>
  <si>
    <t xml:space="preserve">                   26.40</t>
  </si>
  <si>
    <t>2.11</t>
  </si>
  <si>
    <t xml:space="preserve">                   52.25</t>
  </si>
  <si>
    <t>12</t>
  </si>
  <si>
    <t>7.820</t>
  </si>
  <si>
    <t>2.64</t>
  </si>
  <si>
    <t xml:space="preserve">                   48.00</t>
  </si>
  <si>
    <t>13</t>
  </si>
  <si>
    <t>7.840</t>
  </si>
  <si>
    <t>0.65</t>
  </si>
  <si>
    <t>2.16</t>
  </si>
  <si>
    <t xml:space="preserve">                   42.10</t>
  </si>
  <si>
    <t>14</t>
  </si>
  <si>
    <t>7.860</t>
  </si>
  <si>
    <t>2.05</t>
  </si>
  <si>
    <t xml:space="preserve">                   33.10</t>
  </si>
  <si>
    <t>15</t>
  </si>
  <si>
    <t>7.880</t>
  </si>
  <si>
    <t>0.38</t>
  </si>
  <si>
    <t>1.26</t>
  </si>
  <si>
    <t xml:space="preserve">                   33.20</t>
  </si>
  <si>
    <t>16</t>
  </si>
  <si>
    <t>7.900</t>
  </si>
  <si>
    <t>0.70</t>
  </si>
  <si>
    <t xml:space="preserve">                   13.50</t>
  </si>
  <si>
    <t>2.06</t>
  </si>
  <si>
    <t xml:space="preserve">                   39.70</t>
  </si>
  <si>
    <t>17</t>
  </si>
  <si>
    <t>7.920</t>
  </si>
  <si>
    <t xml:space="preserve">                   17.50</t>
  </si>
  <si>
    <t>1.91</t>
  </si>
  <si>
    <t xml:space="preserve">                   41.70</t>
  </si>
  <si>
    <t>18</t>
  </si>
  <si>
    <t>7.940</t>
  </si>
  <si>
    <t>1.10</t>
  </si>
  <si>
    <t xml:space="preserve">                   24.20</t>
  </si>
  <si>
    <t>2.26</t>
  </si>
  <si>
    <t xml:space="preserve">                   46.60</t>
  </si>
  <si>
    <t>19</t>
  </si>
  <si>
    <t>7.960</t>
  </si>
  <si>
    <t xml:space="preserve">      8.00</t>
  </si>
  <si>
    <t>1.32</t>
  </si>
  <si>
    <t xml:space="preserve">                   10.56</t>
  </si>
  <si>
    <t xml:space="preserve">                   9.60</t>
  </si>
  <si>
    <t>2.40</t>
  </si>
  <si>
    <t xml:space="preserve">                   19.20</t>
  </si>
  <si>
    <t>20</t>
  </si>
  <si>
    <t>7.968</t>
  </si>
  <si>
    <t>Celkem:</t>
  </si>
  <si>
    <t>km</t>
  </si>
  <si>
    <t>7.798-7.968</t>
  </si>
  <si>
    <t>Km</t>
  </si>
  <si>
    <t>7.7915-7.798</t>
  </si>
  <si>
    <t>7.671-7.7915</t>
  </si>
  <si>
    <t>Odstranění nánosů ručně</t>
  </si>
  <si>
    <t>0.15*3*6.5</t>
  </si>
  <si>
    <t xml:space="preserve">                   22.80</t>
  </si>
  <si>
    <t xml:space="preserve">                   23.10</t>
  </si>
  <si>
    <t>Úprava pláně</t>
  </si>
  <si>
    <t>(120.5+170)*1.5</t>
  </si>
  <si>
    <t>m2</t>
  </si>
  <si>
    <t xml:space="preserve">                   25.74</t>
  </si>
  <si>
    <t>1.45</t>
  </si>
  <si>
    <t xml:space="preserve">                   22.20</t>
  </si>
  <si>
    <t>0.77</t>
  </si>
  <si>
    <t xml:space="preserve">                   16.20</t>
  </si>
  <si>
    <t>0.85</t>
  </si>
  <si>
    <t xml:space="preserve">                   12.30</t>
  </si>
  <si>
    <t>Stupeň v km 7.969</t>
  </si>
  <si>
    <t>Podkladní beton</t>
  </si>
  <si>
    <t>Stupeň</t>
  </si>
  <si>
    <t>Předpráh</t>
  </si>
  <si>
    <t>Beton C30/37, XC4. XF2</t>
  </si>
  <si>
    <t>Stupeň základ</t>
  </si>
  <si>
    <t>Stupeň jádro</t>
  </si>
  <si>
    <t>Betonářská výztuž roxor d= 12 mm</t>
  </si>
  <si>
    <t>kg</t>
  </si>
  <si>
    <t>kg/m</t>
  </si>
  <si>
    <t>Obkladní zdivo</t>
  </si>
  <si>
    <t>tl. 0.3 m</t>
  </si>
  <si>
    <t>Dno vývaru</t>
  </si>
  <si>
    <t>Patka z režneho zdiva s opracováním vrchu</t>
  </si>
  <si>
    <t>Zdivo nadzákladové boky vývaru</t>
  </si>
  <si>
    <t>Betonové lože C25/30 - XF2</t>
  </si>
  <si>
    <t>Kotva roxor 14 mm</t>
  </si>
  <si>
    <t>ks</t>
  </si>
  <si>
    <t>Bourání zdiva</t>
  </si>
  <si>
    <t>5.71+6.84+2.93+3.44+5.93+1.76+6.3+5.15+13.3*0.5+10.3*0.5</t>
  </si>
  <si>
    <t>Výkop</t>
  </si>
  <si>
    <t>(4*(7.4+5.2)/2)+(0.25*5)</t>
  </si>
  <si>
    <t>Násyp</t>
  </si>
  <si>
    <t>hutněný</t>
  </si>
  <si>
    <t>Svahování náspů</t>
  </si>
  <si>
    <t>1*2*5+8</t>
  </si>
  <si>
    <t>Pás do pracovních spár šíře 200 mm</t>
  </si>
  <si>
    <t>6.8+6.1</t>
  </si>
  <si>
    <t>m</t>
  </si>
  <si>
    <t>Rozebrání odstavné plochy z žul. Kostek</t>
  </si>
  <si>
    <t>Dláždění z žul. Kostek včetně lože</t>
  </si>
  <si>
    <t>Montáž a demontáž plotu 5 m + 2 sloupky 100% nový mat</t>
  </si>
  <si>
    <t>Obnova dřevěného povalu - modřín d= 20 mm</t>
  </si>
  <si>
    <t>2*3</t>
  </si>
  <si>
    <t>obnova betonové dlažby</t>
  </si>
  <si>
    <t>2*3*0.6</t>
  </si>
  <si>
    <t>z toho nový mat</t>
  </si>
  <si>
    <t>2*1*0.6</t>
  </si>
  <si>
    <t>Dřevěný pilot L = 1.5 m s oplechovanou špičkou</t>
  </si>
  <si>
    <t>Pomístná obnova dlažeb</t>
  </si>
  <si>
    <t>*2</t>
  </si>
  <si>
    <t>Celkem</t>
  </si>
  <si>
    <t>plocha dlažby *0.6</t>
  </si>
  <si>
    <t>Obnova dlažeb včetně mat TBM 12-30</t>
  </si>
  <si>
    <t>Obnova povalů</t>
  </si>
  <si>
    <t>Obnova Dřev. Pilot</t>
  </si>
  <si>
    <t>Obnova dřevěný pas jednoduchý</t>
  </si>
  <si>
    <t>nový mat</t>
  </si>
  <si>
    <t>Obnova dlažeb souvislá</t>
  </si>
  <si>
    <t>3m</t>
  </si>
  <si>
    <t>*0.6</t>
  </si>
  <si>
    <t xml:space="preserve">rozebrání dlažby </t>
  </si>
  <si>
    <t>odstranit starý</t>
  </si>
  <si>
    <t>odstranit staré</t>
  </si>
  <si>
    <t>15.126*0.1</t>
  </si>
  <si>
    <t>Lože štěrkopísek</t>
  </si>
  <si>
    <t>Výkop rýhy</t>
  </si>
  <si>
    <t>50.42*0.2*0.2</t>
  </si>
  <si>
    <t>rozebrání povalů</t>
  </si>
  <si>
    <t>výkop</t>
  </si>
  <si>
    <t>6*0.1</t>
  </si>
  <si>
    <t>výkop rýhy</t>
  </si>
  <si>
    <t>6*0.2*0.2</t>
  </si>
  <si>
    <t>lože štěrkopísek 0/8 tl. 0.1 mm</t>
  </si>
  <si>
    <t>6*0.6</t>
  </si>
  <si>
    <t>nová dl. TBM 12-30</t>
  </si>
  <si>
    <t>3.6*5%</t>
  </si>
  <si>
    <t>nový poval</t>
  </si>
  <si>
    <t>piloty 1.5 m</t>
  </si>
  <si>
    <t>dřevěný pas jednoduchý 1.3 m</t>
  </si>
  <si>
    <t>15 m</t>
  </si>
  <si>
    <t>*1</t>
  </si>
  <si>
    <t>15*0.1</t>
  </si>
  <si>
    <t>15*0.2*0.2</t>
  </si>
  <si>
    <t>15*0.6</t>
  </si>
  <si>
    <t>9*30%</t>
  </si>
  <si>
    <t>3.6*20%</t>
  </si>
  <si>
    <t>20*0.1</t>
  </si>
  <si>
    <t>20*0.2*0.2</t>
  </si>
  <si>
    <t>20*0.6</t>
  </si>
  <si>
    <t>12*10%</t>
  </si>
  <si>
    <t>30*0.1</t>
  </si>
  <si>
    <t>30*0.2*0.2</t>
  </si>
  <si>
    <t>30*0.6</t>
  </si>
  <si>
    <t>18*30%</t>
  </si>
  <si>
    <t xml:space="preserve">Demontáž oplocení </t>
  </si>
  <si>
    <t>Montáž oplocení, vč. 3 ks sloupků, vše nový mat.</t>
  </si>
  <si>
    <t>kácení křovin</t>
  </si>
  <si>
    <t>přesunutí lávky</t>
  </si>
  <si>
    <t>dřevěná</t>
  </si>
  <si>
    <t>Bednění</t>
  </si>
  <si>
    <t>systémové</t>
  </si>
  <si>
    <t>L=40 mm</t>
  </si>
  <si>
    <t>1.34*1.32</t>
  </si>
  <si>
    <t>0.8*1.01</t>
  </si>
  <si>
    <t>0.9*8.6</t>
  </si>
  <si>
    <t>19.5*0.6</t>
  </si>
  <si>
    <t>Dlažba tl. 0.40</t>
  </si>
  <si>
    <t>hrubé řádkové</t>
  </si>
  <si>
    <t>1.34*2*4.65</t>
  </si>
  <si>
    <t>0.68*2*4.65</t>
  </si>
  <si>
    <t>(19.4+3.8)*4</t>
  </si>
  <si>
    <t>po zaokrouhlení</t>
  </si>
  <si>
    <t>Zdivo režné (předpráh základ)</t>
  </si>
  <si>
    <t>0.8*4.05</t>
  </si>
  <si>
    <t>Zdivo hrubé řádkové předpráh</t>
  </si>
  <si>
    <t>8.1*0.8</t>
  </si>
  <si>
    <t>2*28+2*2.8+7*0.5</t>
  </si>
  <si>
    <t>1027.85m</t>
  </si>
  <si>
    <t>21.9*0.3+2.85*0.7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</si>
</sst>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49" fontId="0" fillId="4" borderId="1" xfId="0" applyNumberFormat="1" applyFill="1" applyBorder="1"/>
    <xf numFmtId="49" fontId="0" fillId="5" borderId="1" xfId="0" applyNumberFormat="1" applyFill="1" applyBorder="1"/>
    <xf numFmtId="0" fontId="0" fillId="0" borderId="2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/>
    <xf numFmtId="0" fontId="3" fillId="0" borderId="0" xfId="0" applyFont="1" applyFill="1"/>
    <xf numFmtId="0" fontId="2" fillId="0" borderId="1" xfId="0" applyFont="1" applyFill="1" applyBorder="1" applyAlignment="1">
      <alignment vertical="center"/>
    </xf>
    <xf numFmtId="49" fontId="3" fillId="0" borderId="0" xfId="0" applyNumberFormat="1" applyFont="1" applyFill="1"/>
    <xf numFmtId="0" fontId="4" fillId="0" borderId="0" xfId="0" applyFont="1" applyFill="1"/>
    <xf numFmtId="9" fontId="3" fillId="0" borderId="0" xfId="0" applyNumberFormat="1" applyFont="1" applyFill="1"/>
    <xf numFmtId="0" fontId="5" fillId="0" borderId="0" xfId="0" applyFont="1" applyFill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Q332"/>
  <sheetViews>
    <sheetView tabSelected="1" workbookViewId="0"/>
  </sheetViews>
  <sheetFormatPr defaultRowHeight="15"/>
  <cols>
    <col min="1" max="1" width="8.28515625" bestFit="1" customWidth="1"/>
    <col min="3" max="3" width="12.85546875" customWidth="1"/>
    <col min="4" max="4" width="21.140625" bestFit="1" customWidth="1"/>
    <col min="5" max="5" width="16" bestFit="1" customWidth="1"/>
    <col min="6" max="6" width="16.28515625" bestFit="1" customWidth="1"/>
    <col min="7" max="7" width="11.85546875" bestFit="1" customWidth="1"/>
  </cols>
  <sheetData>
    <row r="2" spans="1:6">
      <c r="A2" s="2" t="s">
        <v>0</v>
      </c>
      <c r="B2" s="2" t="s">
        <v>1</v>
      </c>
      <c r="C2" s="2" t="s">
        <v>3</v>
      </c>
      <c r="D2" s="2" t="s">
        <v>5</v>
      </c>
      <c r="E2" s="2" t="s">
        <v>7</v>
      </c>
      <c r="F2" s="2" t="s">
        <v>8</v>
      </c>
    </row>
    <row r="3" spans="1:6">
      <c r="A3" s="3"/>
      <c r="B3" s="3" t="s">
        <v>2</v>
      </c>
      <c r="C3" s="3" t="s">
        <v>4</v>
      </c>
      <c r="D3" s="3" t="s">
        <v>6</v>
      </c>
      <c r="E3" s="3" t="s">
        <v>6</v>
      </c>
      <c r="F3" s="3" t="s">
        <v>6</v>
      </c>
    </row>
    <row r="4" spans="1:6">
      <c r="A4" s="4" t="s">
        <v>10</v>
      </c>
      <c r="B4" s="4" t="s">
        <v>12</v>
      </c>
      <c r="C4" s="4" t="s">
        <v>11</v>
      </c>
      <c r="D4" s="4" t="s">
        <v>14</v>
      </c>
      <c r="E4" s="4" t="s">
        <v>16</v>
      </c>
      <c r="F4" s="4" t="s">
        <v>18</v>
      </c>
    </row>
    <row r="5" spans="1:6">
      <c r="A5" s="4" t="s">
        <v>11</v>
      </c>
      <c r="B5" s="4" t="s">
        <v>11</v>
      </c>
      <c r="C5" s="4" t="s">
        <v>13</v>
      </c>
      <c r="D5" s="4" t="s">
        <v>15</v>
      </c>
      <c r="E5" s="4" t="s">
        <v>17</v>
      </c>
      <c r="F5" s="4" t="s">
        <v>19</v>
      </c>
    </row>
    <row r="6" spans="1:6">
      <c r="A6" s="5" t="s">
        <v>22</v>
      </c>
      <c r="B6" s="5" t="s">
        <v>23</v>
      </c>
      <c r="C6" s="5" t="s">
        <v>11</v>
      </c>
      <c r="D6" s="5" t="s">
        <v>14</v>
      </c>
      <c r="E6" s="5" t="s">
        <v>16</v>
      </c>
      <c r="F6" s="5" t="s">
        <v>18</v>
      </c>
    </row>
    <row r="7" spans="1:6">
      <c r="A7" s="5" t="s">
        <v>11</v>
      </c>
      <c r="B7" s="5" t="s">
        <v>11</v>
      </c>
      <c r="C7" s="5" t="s">
        <v>24</v>
      </c>
      <c r="D7" s="5" t="s">
        <v>25</v>
      </c>
      <c r="E7" s="5" t="s">
        <v>26</v>
      </c>
      <c r="F7" s="5" t="s">
        <v>27</v>
      </c>
    </row>
    <row r="8" spans="1:6">
      <c r="A8" s="4" t="s">
        <v>28</v>
      </c>
      <c r="B8" s="4" t="s">
        <v>29</v>
      </c>
      <c r="C8" s="4" t="s">
        <v>11</v>
      </c>
      <c r="D8" s="4" t="s">
        <v>30</v>
      </c>
      <c r="E8" s="4" t="s">
        <v>16</v>
      </c>
      <c r="F8" s="4" t="s">
        <v>31</v>
      </c>
    </row>
    <row r="9" spans="1:6">
      <c r="A9" s="4" t="s">
        <v>11</v>
      </c>
      <c r="B9" s="4" t="s">
        <v>11</v>
      </c>
      <c r="C9" s="4" t="s">
        <v>24</v>
      </c>
      <c r="D9" s="4" t="s">
        <v>123</v>
      </c>
      <c r="E9" s="4" t="s">
        <v>26</v>
      </c>
      <c r="F9" s="4" t="s">
        <v>32</v>
      </c>
    </row>
    <row r="10" spans="1:6">
      <c r="A10" s="5" t="s">
        <v>33</v>
      </c>
      <c r="B10" s="5" t="s">
        <v>34</v>
      </c>
      <c r="C10" s="5" t="s">
        <v>11</v>
      </c>
      <c r="D10" s="5" t="s">
        <v>86</v>
      </c>
      <c r="E10" s="5" t="s">
        <v>16</v>
      </c>
      <c r="F10" s="5" t="s">
        <v>35</v>
      </c>
    </row>
    <row r="11" spans="1:6">
      <c r="A11" s="5" t="s">
        <v>11</v>
      </c>
      <c r="B11" s="5" t="s">
        <v>11</v>
      </c>
      <c r="C11" s="5" t="s">
        <v>24</v>
      </c>
      <c r="D11" s="5" t="s">
        <v>124</v>
      </c>
      <c r="E11" s="5" t="s">
        <v>26</v>
      </c>
      <c r="F11" s="5" t="s">
        <v>36</v>
      </c>
    </row>
    <row r="12" spans="1:6">
      <c r="A12" s="4" t="s">
        <v>37</v>
      </c>
      <c r="B12" s="4" t="s">
        <v>38</v>
      </c>
      <c r="C12" s="4" t="s">
        <v>11</v>
      </c>
      <c r="D12" s="4" t="s">
        <v>39</v>
      </c>
      <c r="E12" s="4" t="s">
        <v>16</v>
      </c>
      <c r="F12" s="4" t="s">
        <v>41</v>
      </c>
    </row>
    <row r="13" spans="1:6">
      <c r="A13" s="4" t="s">
        <v>11</v>
      </c>
      <c r="B13" s="4" t="s">
        <v>11</v>
      </c>
      <c r="C13" s="4" t="s">
        <v>24</v>
      </c>
      <c r="D13" s="4" t="s">
        <v>40</v>
      </c>
      <c r="E13" s="4" t="s">
        <v>26</v>
      </c>
      <c r="F13" s="4" t="s">
        <v>42</v>
      </c>
    </row>
    <row r="14" spans="1:6">
      <c r="A14" s="5" t="s">
        <v>43</v>
      </c>
      <c r="B14" s="5" t="s">
        <v>44</v>
      </c>
      <c r="C14" s="5" t="s">
        <v>11</v>
      </c>
      <c r="D14" s="5" t="s">
        <v>45</v>
      </c>
      <c r="E14" s="5" t="s">
        <v>16</v>
      </c>
      <c r="F14" s="5" t="s">
        <v>47</v>
      </c>
    </row>
    <row r="15" spans="1:6">
      <c r="A15" s="5" t="s">
        <v>11</v>
      </c>
      <c r="B15" s="5" t="s">
        <v>11</v>
      </c>
      <c r="C15" s="5" t="s">
        <v>24</v>
      </c>
      <c r="D15" s="5" t="s">
        <v>46</v>
      </c>
      <c r="E15" s="5" t="s">
        <v>26</v>
      </c>
      <c r="F15" s="5" t="s">
        <v>48</v>
      </c>
    </row>
    <row r="16" spans="1:6">
      <c r="A16" s="4" t="s">
        <v>49</v>
      </c>
      <c r="B16" s="4" t="s">
        <v>50</v>
      </c>
      <c r="C16" s="4" t="s">
        <v>11</v>
      </c>
      <c r="D16" s="4" t="s">
        <v>52</v>
      </c>
      <c r="E16" s="4" t="s">
        <v>16</v>
      </c>
      <c r="F16" s="4" t="s">
        <v>55</v>
      </c>
    </row>
    <row r="17" spans="1:6">
      <c r="A17" s="4" t="s">
        <v>11</v>
      </c>
      <c r="B17" s="4" t="s">
        <v>11</v>
      </c>
      <c r="C17" s="4" t="s">
        <v>51</v>
      </c>
      <c r="D17" s="4" t="s">
        <v>53</v>
      </c>
      <c r="E17" s="4" t="s">
        <v>54</v>
      </c>
      <c r="F17" s="4" t="s">
        <v>56</v>
      </c>
    </row>
    <row r="18" spans="1:6">
      <c r="A18" s="5" t="s">
        <v>57</v>
      </c>
      <c r="B18" s="5" t="s">
        <v>58</v>
      </c>
      <c r="C18" s="5" t="s">
        <v>11</v>
      </c>
      <c r="D18" s="5" t="s">
        <v>52</v>
      </c>
      <c r="E18" s="5" t="s">
        <v>16</v>
      </c>
      <c r="F18" s="5" t="s">
        <v>55</v>
      </c>
    </row>
    <row r="19" spans="1:6">
      <c r="A19" s="5" t="s">
        <v>11</v>
      </c>
      <c r="B19" s="5" t="s">
        <v>11</v>
      </c>
      <c r="C19" s="5" t="s">
        <v>59</v>
      </c>
      <c r="D19" s="5" t="s">
        <v>21</v>
      </c>
      <c r="E19" s="5" t="s">
        <v>21</v>
      </c>
      <c r="F19" s="5" t="s">
        <v>21</v>
      </c>
    </row>
    <row r="20" spans="1:6">
      <c r="A20" s="4" t="s">
        <v>60</v>
      </c>
      <c r="B20" s="4" t="s">
        <v>58</v>
      </c>
      <c r="C20" s="4" t="s">
        <v>11</v>
      </c>
      <c r="D20" s="4" t="s">
        <v>20</v>
      </c>
      <c r="E20" s="4" t="s">
        <v>20</v>
      </c>
      <c r="F20" s="4" t="s">
        <v>20</v>
      </c>
    </row>
    <row r="21" spans="1:6">
      <c r="A21" s="4" t="s">
        <v>11</v>
      </c>
      <c r="B21" s="4" t="s">
        <v>11</v>
      </c>
      <c r="C21" s="4" t="s">
        <v>61</v>
      </c>
      <c r="D21" s="4" t="s">
        <v>21</v>
      </c>
      <c r="E21" s="4" t="s">
        <v>21</v>
      </c>
      <c r="F21" s="4" t="s">
        <v>21</v>
      </c>
    </row>
    <row r="22" spans="1:6">
      <c r="A22" s="5" t="s">
        <v>62</v>
      </c>
      <c r="B22" s="5" t="s">
        <v>63</v>
      </c>
      <c r="C22" s="5" t="s">
        <v>11</v>
      </c>
      <c r="D22" s="5" t="s">
        <v>20</v>
      </c>
      <c r="E22" s="5" t="s">
        <v>20</v>
      </c>
      <c r="F22" s="5" t="s">
        <v>20</v>
      </c>
    </row>
    <row r="23" spans="1:6">
      <c r="A23" s="5" t="s">
        <v>11</v>
      </c>
      <c r="B23" s="5" t="s">
        <v>11</v>
      </c>
      <c r="C23" s="5" t="s">
        <v>59</v>
      </c>
      <c r="D23" s="5" t="s">
        <v>21</v>
      </c>
      <c r="E23" s="5" t="s">
        <v>21</v>
      </c>
      <c r="F23" s="5" t="s">
        <v>21</v>
      </c>
    </row>
    <row r="24" spans="1:6">
      <c r="A24" s="4" t="s">
        <v>64</v>
      </c>
      <c r="B24" s="4" t="s">
        <v>63</v>
      </c>
      <c r="C24" s="4" t="s">
        <v>11</v>
      </c>
      <c r="D24" s="4" t="s">
        <v>66</v>
      </c>
      <c r="E24" s="4" t="s">
        <v>16</v>
      </c>
      <c r="F24" s="4" t="s">
        <v>68</v>
      </c>
    </row>
    <row r="25" spans="1:6">
      <c r="A25" s="4" t="s">
        <v>11</v>
      </c>
      <c r="B25" s="4" t="s">
        <v>11</v>
      </c>
      <c r="C25" s="4" t="s">
        <v>65</v>
      </c>
      <c r="D25" s="4" t="s">
        <v>128</v>
      </c>
      <c r="E25" s="4" t="s">
        <v>67</v>
      </c>
      <c r="F25" s="4" t="s">
        <v>69</v>
      </c>
    </row>
    <row r="26" spans="1:6">
      <c r="A26" s="5" t="s">
        <v>70</v>
      </c>
      <c r="B26" s="5" t="s">
        <v>71</v>
      </c>
      <c r="C26" s="5" t="s">
        <v>11</v>
      </c>
      <c r="D26" s="5" t="s">
        <v>129</v>
      </c>
      <c r="E26" s="5" t="s">
        <v>16</v>
      </c>
      <c r="F26" s="5" t="s">
        <v>72</v>
      </c>
    </row>
    <row r="27" spans="1:6">
      <c r="A27" s="5" t="s">
        <v>11</v>
      </c>
      <c r="B27" s="5" t="s">
        <v>11</v>
      </c>
      <c r="C27" s="5" t="s">
        <v>24</v>
      </c>
      <c r="D27" s="5" t="s">
        <v>130</v>
      </c>
      <c r="E27" s="5" t="s">
        <v>26</v>
      </c>
      <c r="F27" s="5" t="s">
        <v>73</v>
      </c>
    </row>
    <row r="28" spans="1:6">
      <c r="A28" s="4" t="s">
        <v>74</v>
      </c>
      <c r="B28" s="4" t="s">
        <v>75</v>
      </c>
      <c r="C28" s="4" t="s">
        <v>11</v>
      </c>
      <c r="D28" s="4" t="s">
        <v>131</v>
      </c>
      <c r="E28" s="4" t="s">
        <v>16</v>
      </c>
      <c r="F28" s="4" t="s">
        <v>77</v>
      </c>
    </row>
    <row r="29" spans="1:6">
      <c r="A29" s="4" t="s">
        <v>11</v>
      </c>
      <c r="B29" s="4" t="s">
        <v>11</v>
      </c>
      <c r="C29" s="4" t="s">
        <v>24</v>
      </c>
      <c r="D29" s="4" t="s">
        <v>132</v>
      </c>
      <c r="E29" s="4" t="s">
        <v>26</v>
      </c>
      <c r="F29" s="4" t="s">
        <v>78</v>
      </c>
    </row>
    <row r="30" spans="1:6">
      <c r="A30" s="5" t="s">
        <v>79</v>
      </c>
      <c r="B30" s="5" t="s">
        <v>80</v>
      </c>
      <c r="C30" s="5" t="s">
        <v>11</v>
      </c>
      <c r="D30" s="5" t="s">
        <v>133</v>
      </c>
      <c r="E30" s="5" t="s">
        <v>16</v>
      </c>
      <c r="F30" s="5" t="s">
        <v>81</v>
      </c>
    </row>
    <row r="31" spans="1:6">
      <c r="A31" s="5" t="s">
        <v>11</v>
      </c>
      <c r="B31" s="5" t="s">
        <v>11</v>
      </c>
      <c r="C31" s="5" t="s">
        <v>24</v>
      </c>
      <c r="D31" s="5" t="s">
        <v>134</v>
      </c>
      <c r="E31" s="5" t="s">
        <v>26</v>
      </c>
      <c r="F31" s="5" t="s">
        <v>82</v>
      </c>
    </row>
    <row r="32" spans="1:6">
      <c r="A32" s="4" t="s">
        <v>83</v>
      </c>
      <c r="B32" s="4" t="s">
        <v>84</v>
      </c>
      <c r="C32" s="4" t="s">
        <v>11</v>
      </c>
      <c r="D32" s="4" t="s">
        <v>85</v>
      </c>
      <c r="E32" s="4" t="s">
        <v>16</v>
      </c>
      <c r="F32" s="4" t="s">
        <v>86</v>
      </c>
    </row>
    <row r="33" spans="1:9">
      <c r="A33" s="4" t="s">
        <v>11</v>
      </c>
      <c r="B33" s="4" t="s">
        <v>11</v>
      </c>
      <c r="C33" s="4" t="s">
        <v>24</v>
      </c>
      <c r="D33" s="4" t="s">
        <v>17</v>
      </c>
      <c r="E33" s="4" t="s">
        <v>26</v>
      </c>
      <c r="F33" s="4" t="s">
        <v>87</v>
      </c>
    </row>
    <row r="34" spans="1:9">
      <c r="A34" s="5" t="s">
        <v>88</v>
      </c>
      <c r="B34" s="5" t="s">
        <v>89</v>
      </c>
      <c r="C34" s="5" t="s">
        <v>11</v>
      </c>
      <c r="D34" s="5" t="s">
        <v>90</v>
      </c>
      <c r="E34" s="5" t="s">
        <v>16</v>
      </c>
      <c r="F34" s="5" t="s">
        <v>92</v>
      </c>
    </row>
    <row r="35" spans="1:9">
      <c r="A35" s="5" t="s">
        <v>11</v>
      </c>
      <c r="B35" s="5" t="s">
        <v>11</v>
      </c>
      <c r="C35" s="5" t="s">
        <v>24</v>
      </c>
      <c r="D35" s="5" t="s">
        <v>91</v>
      </c>
      <c r="E35" s="5" t="s">
        <v>26</v>
      </c>
      <c r="F35" s="5" t="s">
        <v>93</v>
      </c>
    </row>
    <row r="36" spans="1:9">
      <c r="A36" s="4" t="s">
        <v>94</v>
      </c>
      <c r="B36" s="4" t="s">
        <v>95</v>
      </c>
      <c r="C36" s="4" t="s">
        <v>11</v>
      </c>
      <c r="D36" s="4" t="s">
        <v>76</v>
      </c>
      <c r="E36" s="4" t="s">
        <v>16</v>
      </c>
      <c r="F36" s="4" t="s">
        <v>97</v>
      </c>
    </row>
    <row r="37" spans="1:9">
      <c r="A37" s="4" t="s">
        <v>11</v>
      </c>
      <c r="B37" s="4" t="s">
        <v>11</v>
      </c>
      <c r="C37" s="4" t="s">
        <v>24</v>
      </c>
      <c r="D37" s="4" t="s">
        <v>96</v>
      </c>
      <c r="E37" s="4" t="s">
        <v>26</v>
      </c>
      <c r="F37" s="4" t="s">
        <v>98</v>
      </c>
    </row>
    <row r="38" spans="1:9">
      <c r="A38" s="5" t="s">
        <v>99</v>
      </c>
      <c r="B38" s="5" t="s">
        <v>100</v>
      </c>
      <c r="C38" s="5" t="s">
        <v>11</v>
      </c>
      <c r="D38" s="5" t="s">
        <v>101</v>
      </c>
      <c r="E38" s="5" t="s">
        <v>16</v>
      </c>
      <c r="F38" s="5" t="s">
        <v>103</v>
      </c>
    </row>
    <row r="39" spans="1:9">
      <c r="A39" s="5" t="s">
        <v>11</v>
      </c>
      <c r="B39" s="5" t="s">
        <v>11</v>
      </c>
      <c r="C39" s="5" t="s">
        <v>24</v>
      </c>
      <c r="D39" s="5" t="s">
        <v>102</v>
      </c>
      <c r="E39" s="5" t="s">
        <v>26</v>
      </c>
      <c r="F39" s="5" t="s">
        <v>104</v>
      </c>
    </row>
    <row r="40" spans="1:9">
      <c r="A40" s="4" t="s">
        <v>105</v>
      </c>
      <c r="B40" s="4" t="s">
        <v>106</v>
      </c>
      <c r="C40" s="4" t="s">
        <v>11</v>
      </c>
      <c r="D40" s="4" t="s">
        <v>108</v>
      </c>
      <c r="E40" s="4" t="s">
        <v>16</v>
      </c>
      <c r="F40" s="4" t="s">
        <v>111</v>
      </c>
    </row>
    <row r="41" spans="1:9">
      <c r="A41" s="4" t="s">
        <v>11</v>
      </c>
      <c r="B41" s="4" t="s">
        <v>11</v>
      </c>
      <c r="C41" s="4" t="s">
        <v>107</v>
      </c>
      <c r="D41" s="4" t="s">
        <v>109</v>
      </c>
      <c r="E41" s="4" t="s">
        <v>110</v>
      </c>
      <c r="F41" s="4" t="s">
        <v>112</v>
      </c>
    </row>
    <row r="42" spans="1:9">
      <c r="A42" s="5" t="s">
        <v>113</v>
      </c>
      <c r="B42" s="5" t="s">
        <v>114</v>
      </c>
      <c r="C42" s="5" t="s">
        <v>11</v>
      </c>
      <c r="D42" s="5" t="s">
        <v>108</v>
      </c>
      <c r="E42" s="5" t="s">
        <v>16</v>
      </c>
      <c r="F42" s="5" t="s">
        <v>111</v>
      </c>
    </row>
    <row r="43" spans="1:9" ht="15.75" thickBot="1">
      <c r="A43" s="5"/>
      <c r="B43" s="5"/>
      <c r="C43" s="5"/>
      <c r="D43" s="5"/>
      <c r="E43" s="5"/>
      <c r="F43" s="5"/>
    </row>
    <row r="44" spans="1:9" ht="16.5" thickTop="1" thickBot="1">
      <c r="A44" s="6" t="s">
        <v>115</v>
      </c>
      <c r="B44" s="6"/>
      <c r="C44" s="6">
        <v>297</v>
      </c>
      <c r="D44" s="6">
        <v>274.66000000000003</v>
      </c>
      <c r="E44" s="6">
        <v>348.6</v>
      </c>
      <c r="F44" s="6">
        <v>709.16</v>
      </c>
    </row>
    <row r="45" spans="1:9" ht="15.75" thickTop="1">
      <c r="A45" s="7"/>
      <c r="B45" s="7"/>
      <c r="C45" s="7"/>
      <c r="D45" s="7"/>
      <c r="E45" s="7"/>
      <c r="F45" s="7"/>
    </row>
    <row r="46" spans="1:9">
      <c r="A46" s="1" t="s">
        <v>118</v>
      </c>
      <c r="B46" s="1" t="s">
        <v>119</v>
      </c>
      <c r="C46" s="1"/>
      <c r="D46" s="1" t="s">
        <v>121</v>
      </c>
      <c r="E46" s="1"/>
      <c r="F46" s="1" t="s">
        <v>122</v>
      </c>
      <c r="G46" s="1"/>
      <c r="H46" s="1">
        <f>0.15*3*6.5</f>
        <v>2.9249999999999998</v>
      </c>
      <c r="I46" s="1" t="s">
        <v>9</v>
      </c>
    </row>
    <row r="48" spans="1:9">
      <c r="A48" t="s">
        <v>125</v>
      </c>
      <c r="C48" t="s">
        <v>126</v>
      </c>
      <c r="E48">
        <f>(120.5+170)*1.5</f>
        <v>435.75</v>
      </c>
      <c r="F48" t="s">
        <v>127</v>
      </c>
    </row>
    <row r="52" spans="1:17">
      <c r="A52" s="8"/>
      <c r="B52" s="8"/>
      <c r="C52" s="9"/>
      <c r="D52" s="10" t="s">
        <v>5</v>
      </c>
      <c r="E52" s="10" t="s">
        <v>7</v>
      </c>
      <c r="F52" s="10" t="s">
        <v>8</v>
      </c>
      <c r="G52" s="9"/>
      <c r="H52" s="9"/>
    </row>
    <row r="53" spans="1:17">
      <c r="A53" s="9" t="s">
        <v>116</v>
      </c>
      <c r="B53" s="9" t="s">
        <v>120</v>
      </c>
      <c r="C53" s="9"/>
      <c r="D53" s="11">
        <f>D5+D7+D9+D11+D13+D15+D17</f>
        <v>121.66000000000001</v>
      </c>
      <c r="E53" s="11">
        <f>E5+E7+E9+E11+E13+E15+E17</f>
        <v>144.60000000000002</v>
      </c>
      <c r="F53" s="11">
        <f>F5+F7+F9+F11+F13+F15+F17</f>
        <v>353.31</v>
      </c>
      <c r="G53" s="9"/>
      <c r="H53" s="9"/>
    </row>
    <row r="54" spans="1:17">
      <c r="A54" s="9" t="s">
        <v>116</v>
      </c>
      <c r="B54" s="9" t="s">
        <v>117</v>
      </c>
      <c r="C54" s="9"/>
      <c r="D54" s="11">
        <f>D25+D27+D29+D31+D33+D35+D37+D39+D41</f>
        <v>153</v>
      </c>
      <c r="E54" s="11">
        <f>E25+E27+E29+E31+E33+E35+E37+E39+E41</f>
        <v>204</v>
      </c>
      <c r="F54" s="11">
        <f>F25+F27+F29+F31+F33+F35+F37+F39+F41</f>
        <v>355.84999999999997</v>
      </c>
      <c r="G54" s="9"/>
      <c r="H54" s="9"/>
    </row>
    <row r="57" spans="1:17" ht="18.75">
      <c r="A57" s="12" t="s">
        <v>135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</row>
    <row r="58" spans="1:17">
      <c r="A58" s="9" t="s">
        <v>136</v>
      </c>
      <c r="B58" s="9"/>
      <c r="C58" s="9"/>
      <c r="D58" s="9" t="s">
        <v>137</v>
      </c>
      <c r="E58" s="9" t="s">
        <v>228</v>
      </c>
      <c r="F58" s="9"/>
      <c r="G58" s="9"/>
      <c r="H58" s="9">
        <f>1.34*1.32</f>
        <v>1.7688000000000001</v>
      </c>
      <c r="I58" s="9" t="s">
        <v>9</v>
      </c>
      <c r="J58" s="9"/>
      <c r="K58" s="9"/>
      <c r="L58" s="9"/>
      <c r="M58" s="9"/>
      <c r="N58" s="9"/>
      <c r="O58" s="9"/>
      <c r="P58" s="9"/>
      <c r="Q58" s="9"/>
    </row>
    <row r="59" spans="1:17">
      <c r="A59" s="9"/>
      <c r="B59" s="9"/>
      <c r="C59" s="9"/>
      <c r="D59" s="9" t="s">
        <v>138</v>
      </c>
      <c r="E59" s="9" t="s">
        <v>229</v>
      </c>
      <c r="F59" s="9"/>
      <c r="G59" s="9"/>
      <c r="H59" s="9">
        <f>0.8*1.01</f>
        <v>0.80800000000000005</v>
      </c>
      <c r="I59" s="9" t="s">
        <v>9</v>
      </c>
      <c r="J59" s="9"/>
      <c r="K59" s="9"/>
      <c r="L59" s="9"/>
      <c r="M59" s="9"/>
      <c r="N59" s="9"/>
      <c r="O59" s="9"/>
      <c r="P59" s="9"/>
      <c r="Q59" s="9"/>
    </row>
    <row r="60" spans="1:17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</row>
    <row r="61" spans="1:17">
      <c r="A61" s="9" t="s">
        <v>139</v>
      </c>
      <c r="B61" s="9"/>
      <c r="C61" s="9"/>
      <c r="D61" s="9" t="s">
        <v>140</v>
      </c>
      <c r="E61" s="9" t="s">
        <v>230</v>
      </c>
      <c r="F61" s="9"/>
      <c r="G61" s="9"/>
      <c r="H61" s="9">
        <f>0.9*8.6</f>
        <v>7.74</v>
      </c>
      <c r="I61" s="9" t="s">
        <v>9</v>
      </c>
      <c r="J61" s="9"/>
      <c r="K61" s="9"/>
      <c r="L61" s="9"/>
      <c r="M61" s="9"/>
      <c r="N61" s="9"/>
      <c r="O61" s="9"/>
      <c r="P61" s="9"/>
      <c r="Q61" s="9"/>
    </row>
    <row r="62" spans="1:17">
      <c r="A62" s="9"/>
      <c r="B62" s="9"/>
      <c r="C62" s="9"/>
      <c r="D62" s="9" t="s">
        <v>141</v>
      </c>
      <c r="E62" s="9" t="s">
        <v>231</v>
      </c>
      <c r="F62" s="9"/>
      <c r="G62" s="9"/>
      <c r="H62" s="9">
        <f>19.5*0.6</f>
        <v>11.7</v>
      </c>
      <c r="I62" s="9" t="s">
        <v>9</v>
      </c>
      <c r="J62" s="9"/>
      <c r="K62" s="9"/>
      <c r="L62" s="9"/>
      <c r="M62" s="9"/>
      <c r="N62" s="9"/>
      <c r="O62" s="9"/>
      <c r="P62" s="9"/>
      <c r="Q62" s="9"/>
    </row>
    <row r="63" spans="1:17">
      <c r="A63" s="9" t="s">
        <v>238</v>
      </c>
      <c r="B63" s="9"/>
      <c r="C63" s="9"/>
      <c r="D63" s="9"/>
      <c r="E63" s="9" t="s">
        <v>239</v>
      </c>
      <c r="F63" s="9"/>
      <c r="G63" s="9"/>
      <c r="H63" s="9">
        <f>0.8*4.05</f>
        <v>3.24</v>
      </c>
      <c r="I63" s="9" t="s">
        <v>127</v>
      </c>
      <c r="J63" s="9"/>
      <c r="K63" s="9"/>
      <c r="L63" s="9"/>
      <c r="M63" s="9"/>
      <c r="N63" s="9"/>
      <c r="O63" s="9"/>
      <c r="P63" s="9"/>
      <c r="Q63" s="9"/>
    </row>
    <row r="64" spans="1:17">
      <c r="A64" s="9" t="s">
        <v>240</v>
      </c>
      <c r="B64" s="9"/>
      <c r="C64" s="9"/>
      <c r="D64" s="9"/>
      <c r="E64" s="9" t="s">
        <v>241</v>
      </c>
      <c r="F64" s="9"/>
      <c r="G64" s="9"/>
      <c r="H64" s="9">
        <f>8.1*0.8</f>
        <v>6.48</v>
      </c>
      <c r="I64" s="9" t="s">
        <v>9</v>
      </c>
      <c r="J64" s="9"/>
      <c r="K64" s="9"/>
      <c r="L64" s="9"/>
      <c r="M64" s="9"/>
      <c r="N64" s="9"/>
      <c r="O64" s="9"/>
      <c r="P64" s="9"/>
      <c r="Q64" s="9"/>
    </row>
    <row r="65" spans="1:17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</row>
    <row r="66" spans="1:17">
      <c r="A66" s="9" t="s">
        <v>142</v>
      </c>
      <c r="B66" s="9"/>
      <c r="C66" s="9"/>
      <c r="D66" s="9"/>
      <c r="E66" s="9" t="s">
        <v>243</v>
      </c>
      <c r="F66" s="9">
        <v>0.89</v>
      </c>
      <c r="G66" s="9" t="s">
        <v>144</v>
      </c>
      <c r="H66" s="9">
        <f>1027.85*0.89</f>
        <v>914.78649999999993</v>
      </c>
      <c r="I66" s="9" t="s">
        <v>143</v>
      </c>
      <c r="J66" s="9"/>
      <c r="K66" s="9"/>
      <c r="L66" s="9"/>
      <c r="M66" s="9"/>
      <c r="N66" s="9"/>
      <c r="O66" s="9"/>
      <c r="P66" s="9"/>
      <c r="Q66" s="9"/>
    </row>
    <row r="67" spans="1:17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</row>
    <row r="68" spans="1:17">
      <c r="A68" s="9" t="s">
        <v>145</v>
      </c>
      <c r="B68" s="9"/>
      <c r="C68" s="9" t="s">
        <v>146</v>
      </c>
      <c r="D68" s="9" t="s">
        <v>137</v>
      </c>
      <c r="E68" s="9" t="s">
        <v>244</v>
      </c>
      <c r="F68" s="9"/>
      <c r="G68" s="9"/>
      <c r="H68" s="9">
        <f>21.9*0.3+2.85*0.7</f>
        <v>8.5649999999999995</v>
      </c>
      <c r="I68" s="9" t="s">
        <v>9</v>
      </c>
      <c r="J68" s="9"/>
      <c r="K68" s="9"/>
      <c r="L68" s="9"/>
      <c r="M68" s="9"/>
      <c r="N68" s="9"/>
      <c r="O68" s="9"/>
      <c r="P68" s="9"/>
      <c r="Q68" s="9"/>
    </row>
    <row r="69" spans="1:17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</row>
    <row r="70" spans="1:17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</row>
    <row r="71" spans="1:17">
      <c r="A71" s="9" t="s">
        <v>232</v>
      </c>
      <c r="B71" s="9"/>
      <c r="C71" s="9"/>
      <c r="D71" s="9" t="s">
        <v>147</v>
      </c>
      <c r="E71" s="9"/>
      <c r="F71" s="9"/>
      <c r="G71" s="9"/>
      <c r="H71" s="9">
        <v>13.3</v>
      </c>
      <c r="I71" s="9" t="s">
        <v>127</v>
      </c>
      <c r="J71" s="9"/>
      <c r="K71" s="9"/>
      <c r="L71" s="9"/>
      <c r="M71" s="9"/>
      <c r="N71" s="9"/>
      <c r="O71" s="9"/>
      <c r="P71" s="9"/>
      <c r="Q71" s="9"/>
    </row>
    <row r="72" spans="1:17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</row>
    <row r="73" spans="1:17">
      <c r="A73" s="9" t="s">
        <v>148</v>
      </c>
      <c r="B73" s="9"/>
      <c r="C73" s="9"/>
      <c r="D73" s="9"/>
      <c r="E73" s="9" t="s">
        <v>235</v>
      </c>
      <c r="F73" s="9"/>
      <c r="G73" s="9"/>
      <c r="H73" s="9">
        <f>0.68*2*4.65</f>
        <v>6.3240000000000007</v>
      </c>
      <c r="I73" s="9" t="s">
        <v>127</v>
      </c>
      <c r="J73" s="9"/>
      <c r="K73" s="9"/>
      <c r="L73" s="9"/>
      <c r="M73" s="9"/>
      <c r="N73" s="9"/>
      <c r="O73" s="9"/>
      <c r="P73" s="9"/>
      <c r="Q73" s="9"/>
    </row>
    <row r="74" spans="1:17">
      <c r="A74" s="9" t="s">
        <v>149</v>
      </c>
      <c r="B74" s="9"/>
      <c r="C74" s="9"/>
      <c r="D74" s="13" t="s">
        <v>233</v>
      </c>
      <c r="E74" s="9" t="s">
        <v>234</v>
      </c>
      <c r="F74" s="9"/>
      <c r="G74" s="9"/>
      <c r="H74" s="9">
        <f>1.34*2*4.65</f>
        <v>12.462000000000002</v>
      </c>
      <c r="I74" s="9" t="s">
        <v>9</v>
      </c>
      <c r="J74" s="9"/>
      <c r="K74" s="9"/>
      <c r="L74" s="9"/>
      <c r="M74" s="9"/>
      <c r="N74" s="9"/>
      <c r="O74" s="9"/>
      <c r="P74" s="9"/>
      <c r="Q74" s="9"/>
    </row>
    <row r="75" spans="1:17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</row>
    <row r="76" spans="1:17">
      <c r="A76" s="9" t="s">
        <v>150</v>
      </c>
      <c r="B76" s="9"/>
      <c r="C76" s="9"/>
      <c r="D76" s="9" t="s">
        <v>147</v>
      </c>
      <c r="E76" s="9"/>
      <c r="F76" s="9"/>
      <c r="G76" s="9"/>
      <c r="H76" s="9">
        <v>13.3</v>
      </c>
      <c r="I76" s="9" t="s">
        <v>127</v>
      </c>
      <c r="J76" s="9"/>
      <c r="K76" s="9"/>
      <c r="L76" s="9"/>
      <c r="M76" s="9"/>
      <c r="N76" s="9"/>
      <c r="O76" s="9"/>
      <c r="P76" s="9"/>
      <c r="Q76" s="9"/>
    </row>
    <row r="77" spans="1:17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</row>
    <row r="78" spans="1:17">
      <c r="A78" s="9" t="s">
        <v>151</v>
      </c>
      <c r="B78" s="9"/>
      <c r="C78" s="9" t="s">
        <v>227</v>
      </c>
      <c r="D78" s="9"/>
      <c r="E78" s="9" t="s">
        <v>236</v>
      </c>
      <c r="F78" s="9" t="s">
        <v>237</v>
      </c>
      <c r="G78" s="9"/>
      <c r="H78" s="9">
        <v>93</v>
      </c>
      <c r="I78" s="9" t="s">
        <v>152</v>
      </c>
      <c r="J78" s="9"/>
      <c r="K78" s="9"/>
      <c r="L78" s="9"/>
      <c r="M78" s="9"/>
      <c r="N78" s="9"/>
      <c r="O78" s="9"/>
      <c r="P78" s="9"/>
      <c r="Q78" s="9"/>
    </row>
    <row r="79" spans="1:17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</row>
    <row r="80" spans="1:17">
      <c r="A80" s="9" t="s">
        <v>153</v>
      </c>
      <c r="B80" s="9"/>
      <c r="C80" s="9"/>
      <c r="D80" s="9"/>
      <c r="E80" s="9" t="s">
        <v>154</v>
      </c>
      <c r="F80" s="9"/>
      <c r="G80" s="9"/>
      <c r="H80" s="9"/>
      <c r="I80" s="9">
        <f>1.44+1.056+5.71+6.84+2.93+3.44+5.93+1.76+6.3+5.15+13.3*0.5+10.3*0.5</f>
        <v>52.355999999999995</v>
      </c>
      <c r="J80" s="9" t="s">
        <v>9</v>
      </c>
      <c r="L80" s="9"/>
      <c r="M80" s="9"/>
      <c r="N80" s="9"/>
      <c r="O80" s="9"/>
      <c r="P80" s="9"/>
      <c r="Q80" s="9"/>
    </row>
    <row r="81" spans="1:17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</row>
    <row r="82" spans="1:17">
      <c r="A82" s="9" t="s">
        <v>155</v>
      </c>
      <c r="B82" s="9"/>
      <c r="C82" s="9"/>
      <c r="D82" s="9"/>
      <c r="E82" s="9" t="s">
        <v>156</v>
      </c>
      <c r="F82" s="9"/>
      <c r="G82" s="9"/>
      <c r="H82" s="9">
        <f>(4*(7.4+5.2)/2)+(0.25*5)</f>
        <v>26.450000000000003</v>
      </c>
      <c r="I82" s="9" t="s">
        <v>9</v>
      </c>
      <c r="J82" s="9"/>
      <c r="K82" s="9"/>
      <c r="L82" s="9"/>
      <c r="M82" s="9"/>
      <c r="N82" s="9"/>
      <c r="O82" s="9"/>
      <c r="P82" s="9"/>
      <c r="Q82" s="9"/>
    </row>
    <row r="83" spans="1:17">
      <c r="A83" s="9" t="s">
        <v>157</v>
      </c>
      <c r="B83" s="9" t="s">
        <v>158</v>
      </c>
      <c r="C83" s="9"/>
      <c r="D83" s="9"/>
      <c r="E83" s="9" t="s">
        <v>156</v>
      </c>
      <c r="F83" s="9"/>
      <c r="G83" s="9"/>
      <c r="H83" s="9">
        <f>(4*(7.4+5.2)/2)+(0.25*5)</f>
        <v>26.450000000000003</v>
      </c>
      <c r="I83" s="9" t="s">
        <v>9</v>
      </c>
      <c r="J83" s="9"/>
      <c r="K83" s="9"/>
      <c r="L83" s="9"/>
      <c r="M83" s="9"/>
      <c r="N83" s="9"/>
      <c r="O83" s="9"/>
      <c r="P83" s="9"/>
      <c r="Q83" s="9"/>
    </row>
    <row r="84" spans="1:17">
      <c r="A84" s="9" t="s">
        <v>125</v>
      </c>
      <c r="B84" s="9"/>
      <c r="C84" s="9"/>
      <c r="D84" s="9"/>
      <c r="E84" s="9"/>
      <c r="F84" s="9"/>
      <c r="G84" s="9"/>
      <c r="H84" s="9">
        <v>35</v>
      </c>
      <c r="I84" s="9" t="s">
        <v>127</v>
      </c>
      <c r="J84" s="9"/>
      <c r="K84" s="9"/>
      <c r="L84" s="9"/>
      <c r="M84" s="9"/>
      <c r="N84" s="9"/>
      <c r="O84" s="9"/>
      <c r="P84" s="9"/>
      <c r="Q84" s="9"/>
    </row>
    <row r="85" spans="1:17">
      <c r="A85" s="9" t="s">
        <v>159</v>
      </c>
      <c r="B85" s="9"/>
      <c r="C85" s="9"/>
      <c r="D85" s="9"/>
      <c r="E85" s="9" t="s">
        <v>160</v>
      </c>
      <c r="F85" s="9"/>
      <c r="G85" s="9"/>
      <c r="H85" s="9">
        <f>1*2*5+8</f>
        <v>18</v>
      </c>
      <c r="I85" s="9" t="s">
        <v>127</v>
      </c>
      <c r="J85" s="9"/>
      <c r="K85" s="9"/>
      <c r="L85" s="9"/>
      <c r="M85" s="9"/>
      <c r="N85" s="9"/>
      <c r="O85" s="9"/>
      <c r="P85" s="9"/>
      <c r="Q85" s="9"/>
    </row>
    <row r="86" spans="1:17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</row>
    <row r="87" spans="1:17">
      <c r="A87" s="9" t="s">
        <v>161</v>
      </c>
      <c r="B87" s="9"/>
      <c r="C87" s="9"/>
      <c r="D87" s="9"/>
      <c r="E87" s="9" t="s">
        <v>162</v>
      </c>
      <c r="F87" s="9"/>
      <c r="G87" s="9"/>
      <c r="H87" s="9">
        <f>6.8+6.1</f>
        <v>12.899999999999999</v>
      </c>
      <c r="I87" s="9" t="s">
        <v>163</v>
      </c>
      <c r="J87" s="9"/>
      <c r="K87" s="9"/>
      <c r="L87" s="9"/>
      <c r="M87" s="9"/>
      <c r="N87" s="9"/>
      <c r="O87" s="9"/>
      <c r="P87" s="9"/>
      <c r="Q87" s="9"/>
    </row>
    <row r="88" spans="1:17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</row>
    <row r="89" spans="1:17">
      <c r="A89" s="9" t="s">
        <v>164</v>
      </c>
      <c r="B89" s="9"/>
      <c r="C89" s="9"/>
      <c r="D89" s="9"/>
      <c r="E89" s="9"/>
      <c r="F89" s="9"/>
      <c r="G89" s="9"/>
      <c r="H89" s="9">
        <v>15</v>
      </c>
      <c r="I89" s="9" t="s">
        <v>127</v>
      </c>
      <c r="J89" s="9"/>
      <c r="K89" s="9"/>
      <c r="L89" s="9"/>
      <c r="M89" s="9"/>
      <c r="N89" s="9"/>
      <c r="O89" s="9"/>
      <c r="P89" s="9"/>
      <c r="Q89" s="9"/>
    </row>
    <row r="90" spans="1:17">
      <c r="A90" s="9" t="s">
        <v>165</v>
      </c>
      <c r="B90" s="9"/>
      <c r="C90" s="9"/>
      <c r="D90" s="9"/>
      <c r="E90" s="9"/>
      <c r="F90" s="9"/>
      <c r="G90" s="9"/>
      <c r="H90" s="9">
        <v>15</v>
      </c>
      <c r="I90" s="9" t="s">
        <v>127</v>
      </c>
      <c r="J90" s="9"/>
      <c r="K90" s="9"/>
      <c r="L90" s="9"/>
      <c r="M90" s="9"/>
      <c r="N90" s="9"/>
      <c r="O90" s="9"/>
      <c r="P90" s="9"/>
      <c r="Q90" s="9"/>
    </row>
    <row r="91" spans="1:17">
      <c r="A91" s="9" t="s">
        <v>166</v>
      </c>
      <c r="B91" s="9"/>
      <c r="C91" s="9"/>
      <c r="D91" s="9"/>
      <c r="E91" s="9"/>
      <c r="F91" s="9"/>
      <c r="G91" s="9"/>
      <c r="H91" s="9">
        <v>5</v>
      </c>
      <c r="I91" s="9" t="s">
        <v>163</v>
      </c>
      <c r="J91" s="9"/>
      <c r="K91" s="9"/>
      <c r="L91" s="9"/>
      <c r="M91" s="9"/>
      <c r="N91" s="9"/>
      <c r="O91" s="9"/>
      <c r="P91" s="9"/>
      <c r="Q91" s="9"/>
    </row>
    <row r="92" spans="1:17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</row>
    <row r="93" spans="1:17">
      <c r="A93" s="9" t="s">
        <v>167</v>
      </c>
      <c r="B93" s="9"/>
      <c r="C93" s="9"/>
      <c r="D93" s="9"/>
      <c r="E93" s="9" t="s">
        <v>168</v>
      </c>
      <c r="F93" s="9"/>
      <c r="G93" s="9"/>
      <c r="H93" s="9">
        <v>6</v>
      </c>
      <c r="I93" s="9" t="s">
        <v>163</v>
      </c>
      <c r="J93" s="9"/>
      <c r="K93" s="9"/>
      <c r="L93" s="9"/>
      <c r="M93" s="9"/>
      <c r="N93" s="9"/>
      <c r="O93" s="9"/>
      <c r="P93" s="9"/>
      <c r="Q93" s="9"/>
    </row>
    <row r="94" spans="1:17">
      <c r="A94" s="9" t="s">
        <v>169</v>
      </c>
      <c r="B94" s="9"/>
      <c r="C94" s="9"/>
      <c r="D94" s="9"/>
      <c r="E94" s="9" t="s">
        <v>170</v>
      </c>
      <c r="F94" s="9"/>
      <c r="G94" s="9"/>
      <c r="H94" s="9">
        <f>2*3*0.6</f>
        <v>3.5999999999999996</v>
      </c>
      <c r="I94" s="9" t="s">
        <v>127</v>
      </c>
      <c r="J94" s="9"/>
      <c r="K94" s="9"/>
      <c r="L94" s="9"/>
      <c r="M94" s="9"/>
      <c r="N94" s="9"/>
      <c r="O94" s="9"/>
      <c r="P94" s="9"/>
      <c r="Q94" s="9"/>
    </row>
    <row r="95" spans="1:17">
      <c r="A95" s="9"/>
      <c r="B95" s="9"/>
      <c r="C95" s="9"/>
      <c r="D95" s="9" t="s">
        <v>171</v>
      </c>
      <c r="E95" s="9" t="s">
        <v>172</v>
      </c>
      <c r="F95" s="9"/>
      <c r="G95" s="9"/>
      <c r="H95" s="9">
        <v>1.2</v>
      </c>
      <c r="I95" s="9" t="s">
        <v>127</v>
      </c>
      <c r="J95" s="9"/>
      <c r="K95" s="9"/>
      <c r="L95" s="9"/>
      <c r="M95" s="9"/>
      <c r="N95" s="9"/>
      <c r="O95" s="9"/>
      <c r="P95" s="9"/>
      <c r="Q95" s="9"/>
    </row>
    <row r="96" spans="1:17">
      <c r="A96" s="9" t="s">
        <v>173</v>
      </c>
      <c r="B96" s="9"/>
      <c r="C96" s="9"/>
      <c r="D96" s="9"/>
      <c r="E96" s="9"/>
      <c r="F96" s="9"/>
      <c r="G96" s="9"/>
      <c r="H96" s="9">
        <v>6</v>
      </c>
      <c r="I96" s="9" t="s">
        <v>152</v>
      </c>
      <c r="J96" s="9"/>
      <c r="K96" s="9"/>
      <c r="L96" s="9"/>
      <c r="M96" s="9"/>
      <c r="N96" s="9"/>
      <c r="O96" s="9"/>
      <c r="P96" s="9"/>
      <c r="Q96" s="9"/>
    </row>
    <row r="97" spans="1:17">
      <c r="A97" s="9" t="s">
        <v>225</v>
      </c>
      <c r="B97" s="9" t="s">
        <v>226</v>
      </c>
      <c r="C97" s="9"/>
      <c r="D97" s="9"/>
      <c r="E97" s="9" t="s">
        <v>242</v>
      </c>
      <c r="F97" s="9"/>
      <c r="G97" s="9"/>
      <c r="H97" s="9">
        <f>2*28+2*2.8+7*0.5</f>
        <v>65.099999999999994</v>
      </c>
      <c r="I97" s="9" t="s">
        <v>127</v>
      </c>
      <c r="J97" s="9"/>
      <c r="K97" s="9"/>
      <c r="L97" s="9"/>
      <c r="M97" s="9"/>
      <c r="N97" s="9"/>
      <c r="O97" s="9"/>
      <c r="P97" s="9"/>
      <c r="Q97" s="9"/>
    </row>
    <row r="98" spans="1:17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</row>
    <row r="99" spans="1:17" ht="21">
      <c r="A99" s="14" t="s">
        <v>174</v>
      </c>
      <c r="B99" s="14"/>
      <c r="C99" s="14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</row>
    <row r="100" spans="1:17">
      <c r="A100" s="9">
        <v>7.6710000000000003</v>
      </c>
      <c r="B100" s="9">
        <v>7.6950000000000003</v>
      </c>
      <c r="C100" s="9">
        <f>(B100-A100)*1000</f>
        <v>24.000000000000021</v>
      </c>
      <c r="D100" s="9">
        <v>2</v>
      </c>
      <c r="E100" s="9">
        <f>C100*D100</f>
        <v>48.000000000000043</v>
      </c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</row>
    <row r="101" spans="1:17">
      <c r="A101" s="9">
        <v>7.6980000000000004</v>
      </c>
      <c r="B101" s="9">
        <v>7.7450000000000001</v>
      </c>
      <c r="C101" s="9">
        <f t="shared" ref="C101:C107" si="0">(B101-A101)*1000</f>
        <v>46.999999999999709</v>
      </c>
      <c r="D101" s="9">
        <v>2</v>
      </c>
      <c r="E101" s="9">
        <f t="shared" ref="E101:E107" si="1">C101*D101</f>
        <v>93.999999999999417</v>
      </c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</row>
    <row r="102" spans="1:17">
      <c r="A102" s="9">
        <v>7.7450000000000001</v>
      </c>
      <c r="B102" s="9">
        <v>7.76</v>
      </c>
      <c r="C102" s="9">
        <f t="shared" si="0"/>
        <v>14.99999999999968</v>
      </c>
      <c r="D102" s="9">
        <v>1</v>
      </c>
      <c r="E102" s="9">
        <f t="shared" si="1"/>
        <v>14.99999999999968</v>
      </c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</row>
    <row r="103" spans="1:17">
      <c r="A103" s="9">
        <v>7.76</v>
      </c>
      <c r="B103" s="9">
        <v>7.7839999999999998</v>
      </c>
      <c r="C103" s="9">
        <f t="shared" si="0"/>
        <v>24.000000000000021</v>
      </c>
      <c r="D103" s="9">
        <v>2</v>
      </c>
      <c r="E103" s="9">
        <f t="shared" si="1"/>
        <v>48.000000000000043</v>
      </c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</row>
    <row r="104" spans="1:17">
      <c r="A104" s="9">
        <v>7.7869999999999999</v>
      </c>
      <c r="B104" s="9">
        <v>7.7910000000000004</v>
      </c>
      <c r="C104" s="9">
        <f t="shared" si="0"/>
        <v>4.0000000000004476</v>
      </c>
      <c r="D104" s="9">
        <v>2</v>
      </c>
      <c r="E104" s="9">
        <f t="shared" si="1"/>
        <v>8.0000000000008953</v>
      </c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</row>
    <row r="105" spans="1:17">
      <c r="A105" s="9">
        <v>7.798</v>
      </c>
      <c r="B105" s="9">
        <v>7.8550000000000004</v>
      </c>
      <c r="C105" s="9">
        <f t="shared" si="0"/>
        <v>57.000000000000384</v>
      </c>
      <c r="D105" s="9">
        <v>2</v>
      </c>
      <c r="E105" s="9">
        <f t="shared" si="1"/>
        <v>114.00000000000077</v>
      </c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</row>
    <row r="106" spans="1:17">
      <c r="A106" s="9">
        <v>7.8650000000000002</v>
      </c>
      <c r="B106" s="9">
        <v>7.8949999999999996</v>
      </c>
      <c r="C106" s="9">
        <f t="shared" si="0"/>
        <v>29.999999999999361</v>
      </c>
      <c r="D106" s="9">
        <v>2</v>
      </c>
      <c r="E106" s="9">
        <f t="shared" si="1"/>
        <v>59.999999999998721</v>
      </c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</row>
    <row r="107" spans="1:17">
      <c r="A107" s="9">
        <v>7.91</v>
      </c>
      <c r="B107" s="9">
        <v>7.9686000000000003</v>
      </c>
      <c r="C107" s="9">
        <f t="shared" si="0"/>
        <v>58.600000000000207</v>
      </c>
      <c r="D107" s="9">
        <v>2</v>
      </c>
      <c r="E107" s="9">
        <f t="shared" si="1"/>
        <v>117.20000000000041</v>
      </c>
      <c r="F107" s="9" t="s">
        <v>177</v>
      </c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</row>
    <row r="108" spans="1:17">
      <c r="A108" s="9"/>
      <c r="B108" s="9"/>
      <c r="C108" s="9"/>
      <c r="D108" s="9" t="s">
        <v>176</v>
      </c>
      <c r="E108" s="9">
        <f>E100+E101+E102+E103+E104+E105+E106+E107</f>
        <v>504.20000000000005</v>
      </c>
      <c r="F108" s="9">
        <v>0.6</v>
      </c>
      <c r="G108" s="9">
        <f>E108*F108</f>
        <v>302.52000000000004</v>
      </c>
      <c r="H108" s="9" t="s">
        <v>127</v>
      </c>
      <c r="I108" s="9"/>
      <c r="J108" s="9"/>
      <c r="K108" s="9"/>
      <c r="L108" s="9"/>
      <c r="M108" s="9"/>
      <c r="N108" s="9"/>
      <c r="O108" s="9"/>
      <c r="P108" s="9"/>
      <c r="Q108" s="9"/>
    </row>
    <row r="109" spans="1:17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</row>
    <row r="110" spans="1:17">
      <c r="A110" s="9" t="s">
        <v>178</v>
      </c>
      <c r="B110" s="9"/>
      <c r="C110" s="9"/>
      <c r="D110" s="9"/>
      <c r="E110" s="13">
        <v>0.05</v>
      </c>
      <c r="F110" s="9">
        <f>302.52*E110</f>
        <v>15.125999999999999</v>
      </c>
      <c r="G110" s="9" t="s">
        <v>127</v>
      </c>
      <c r="H110" s="9" t="s">
        <v>188</v>
      </c>
      <c r="I110" s="9"/>
      <c r="J110" s="9"/>
      <c r="K110" s="9"/>
      <c r="L110" s="9"/>
      <c r="M110" s="9"/>
      <c r="N110" s="9"/>
      <c r="O110" s="9"/>
      <c r="P110" s="9"/>
      <c r="Q110" s="9"/>
    </row>
    <row r="111" spans="1:17">
      <c r="A111" s="9" t="s">
        <v>155</v>
      </c>
      <c r="B111" s="9"/>
      <c r="C111" s="9"/>
      <c r="D111" s="9"/>
      <c r="E111" s="9" t="s">
        <v>189</v>
      </c>
      <c r="F111" s="9">
        <f>15.126*0.1</f>
        <v>1.5125999999999999</v>
      </c>
      <c r="G111" s="9" t="s">
        <v>9</v>
      </c>
      <c r="H111" s="9"/>
      <c r="I111" s="9"/>
      <c r="J111" s="9"/>
      <c r="K111" s="9"/>
      <c r="L111" s="9"/>
      <c r="M111" s="9"/>
      <c r="N111" s="9"/>
      <c r="O111" s="9"/>
      <c r="P111" s="9"/>
      <c r="Q111" s="9"/>
    </row>
    <row r="112" spans="1:17">
      <c r="A112" s="9" t="s">
        <v>190</v>
      </c>
      <c r="B112" s="9"/>
      <c r="C112" s="9"/>
      <c r="D112" s="9"/>
      <c r="E112" s="9"/>
      <c r="F112" s="9">
        <v>15.125999999999999</v>
      </c>
      <c r="G112" s="9" t="s">
        <v>127</v>
      </c>
      <c r="H112" s="9"/>
      <c r="I112" s="9"/>
      <c r="J112" s="9"/>
      <c r="K112" s="9"/>
      <c r="L112" s="9"/>
      <c r="M112" s="9"/>
      <c r="N112" s="9"/>
      <c r="O112" s="9"/>
      <c r="P112" s="9"/>
      <c r="Q112" s="9"/>
    </row>
    <row r="113" spans="1:17">
      <c r="A113" s="9" t="s">
        <v>179</v>
      </c>
      <c r="B113" s="9"/>
      <c r="C113" s="9" t="s">
        <v>182</v>
      </c>
      <c r="D113" s="9"/>
      <c r="E113" s="13">
        <v>0.1</v>
      </c>
      <c r="F113" s="9">
        <f>504.2*10%</f>
        <v>50.42</v>
      </c>
      <c r="G113" s="9" t="s">
        <v>163</v>
      </c>
      <c r="H113" s="9" t="s">
        <v>187</v>
      </c>
      <c r="I113" s="9"/>
      <c r="J113" s="9"/>
      <c r="K113" s="9"/>
      <c r="L113" s="9"/>
      <c r="M113" s="9"/>
      <c r="N113" s="9"/>
      <c r="O113" s="9"/>
      <c r="P113" s="9"/>
      <c r="Q113" s="9"/>
    </row>
    <row r="114" spans="1:17">
      <c r="A114" s="9" t="s">
        <v>191</v>
      </c>
      <c r="B114" s="9"/>
      <c r="C114" s="9"/>
      <c r="D114" s="9"/>
      <c r="E114" s="13" t="s">
        <v>192</v>
      </c>
      <c r="F114" s="9">
        <f>50.42*0.2*0.2</f>
        <v>2.0168000000000004</v>
      </c>
      <c r="G114" s="9" t="s">
        <v>9</v>
      </c>
      <c r="H114" s="9"/>
      <c r="I114" s="9"/>
      <c r="J114" s="9"/>
      <c r="K114" s="9"/>
      <c r="L114" s="9"/>
      <c r="M114" s="9"/>
      <c r="N114" s="9"/>
      <c r="O114" s="9"/>
      <c r="P114" s="9"/>
      <c r="Q114" s="9"/>
    </row>
    <row r="115" spans="1:17">
      <c r="A115" s="9" t="s">
        <v>180</v>
      </c>
      <c r="B115" s="9"/>
      <c r="C115" s="9" t="s">
        <v>182</v>
      </c>
      <c r="D115" s="9"/>
      <c r="E115" s="9"/>
      <c r="F115" s="9">
        <v>25</v>
      </c>
      <c r="G115" s="9" t="s">
        <v>152</v>
      </c>
      <c r="H115" s="9" t="s">
        <v>187</v>
      </c>
      <c r="I115" s="9"/>
      <c r="J115" s="9"/>
      <c r="K115" s="9"/>
      <c r="L115" s="9"/>
      <c r="M115" s="9"/>
      <c r="N115" s="9"/>
      <c r="O115" s="9"/>
      <c r="P115" s="9"/>
      <c r="Q115" s="9"/>
    </row>
    <row r="116" spans="1:17">
      <c r="A116" s="9" t="s">
        <v>181</v>
      </c>
      <c r="B116" s="9"/>
      <c r="C116" s="9"/>
      <c r="D116" s="9" t="s">
        <v>182</v>
      </c>
      <c r="E116" s="9"/>
      <c r="F116" s="9">
        <v>5</v>
      </c>
      <c r="G116" s="9" t="s">
        <v>152</v>
      </c>
      <c r="H116" s="9"/>
      <c r="I116" s="9"/>
      <c r="J116" s="9"/>
      <c r="K116" s="9"/>
      <c r="L116" s="9"/>
      <c r="M116" s="9"/>
      <c r="N116" s="9"/>
      <c r="O116" s="9"/>
      <c r="P116" s="9"/>
      <c r="Q116" s="9"/>
    </row>
    <row r="117" spans="1:17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</row>
    <row r="118" spans="1:17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</row>
    <row r="119" spans="1:17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</row>
    <row r="120" spans="1:17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</row>
    <row r="121" spans="1:17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</row>
    <row r="122" spans="1:17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</row>
    <row r="123" spans="1:17" ht="21">
      <c r="A123" s="14" t="s">
        <v>183</v>
      </c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</row>
    <row r="124" spans="1:17">
      <c r="A124" s="9">
        <v>7.6950000000000003</v>
      </c>
      <c r="B124" s="9">
        <v>7.6980000000000004</v>
      </c>
      <c r="C124" s="9" t="s">
        <v>184</v>
      </c>
      <c r="D124" s="9" t="s">
        <v>175</v>
      </c>
      <c r="E124" s="9">
        <v>6</v>
      </c>
      <c r="F124" s="9" t="s">
        <v>185</v>
      </c>
      <c r="G124" s="9">
        <f>6*0.6</f>
        <v>3.5999999999999996</v>
      </c>
      <c r="H124" s="9" t="s">
        <v>127</v>
      </c>
      <c r="I124" s="9"/>
      <c r="J124" s="9"/>
      <c r="K124" s="9"/>
      <c r="L124" s="9"/>
      <c r="M124" s="9"/>
      <c r="N124" s="9"/>
      <c r="O124" s="9"/>
      <c r="P124" s="9"/>
      <c r="Q124" s="9"/>
    </row>
    <row r="125" spans="1:17">
      <c r="A125" s="9" t="s">
        <v>186</v>
      </c>
      <c r="B125" s="9"/>
      <c r="C125" s="9"/>
      <c r="D125" s="9"/>
      <c r="E125" s="9"/>
      <c r="F125" s="9"/>
      <c r="G125" s="9">
        <v>3.6</v>
      </c>
      <c r="H125" s="9" t="s">
        <v>127</v>
      </c>
      <c r="I125" s="9"/>
      <c r="J125" s="9"/>
      <c r="K125" s="9"/>
      <c r="L125" s="9"/>
      <c r="M125" s="9"/>
      <c r="N125" s="9"/>
      <c r="O125" s="9"/>
      <c r="P125" s="9"/>
      <c r="Q125" s="9"/>
    </row>
    <row r="126" spans="1:17">
      <c r="A126" s="9" t="s">
        <v>193</v>
      </c>
      <c r="B126" s="9"/>
      <c r="C126" s="9"/>
      <c r="D126" s="9"/>
      <c r="E126" s="9"/>
      <c r="F126" s="9"/>
      <c r="G126" s="9">
        <v>6</v>
      </c>
      <c r="H126" s="9" t="s">
        <v>163</v>
      </c>
      <c r="I126" s="9"/>
      <c r="J126" s="9"/>
      <c r="K126" s="9"/>
      <c r="L126" s="9"/>
      <c r="M126" s="9"/>
      <c r="N126" s="9"/>
      <c r="O126" s="9"/>
      <c r="P126" s="9"/>
      <c r="Q126" s="9"/>
    </row>
    <row r="127" spans="1:17">
      <c r="A127" s="9" t="s">
        <v>194</v>
      </c>
      <c r="B127" s="9"/>
      <c r="C127" s="9"/>
      <c r="D127" s="9" t="s">
        <v>195</v>
      </c>
      <c r="E127" s="9"/>
      <c r="F127" s="9"/>
      <c r="G127" s="9">
        <v>0.6</v>
      </c>
      <c r="H127" s="9" t="s">
        <v>9</v>
      </c>
      <c r="I127" s="9"/>
      <c r="J127" s="9"/>
      <c r="K127" s="9"/>
      <c r="L127" s="9"/>
      <c r="M127" s="9"/>
      <c r="N127" s="9"/>
      <c r="O127" s="9"/>
      <c r="P127" s="9"/>
      <c r="Q127" s="9"/>
    </row>
    <row r="128" spans="1:17">
      <c r="A128" s="9" t="s">
        <v>196</v>
      </c>
      <c r="B128" s="9"/>
      <c r="C128" s="9"/>
      <c r="D128" s="9" t="s">
        <v>197</v>
      </c>
      <c r="E128" s="9"/>
      <c r="F128" s="9"/>
      <c r="G128" s="9">
        <f>6*0.2*0.2</f>
        <v>0.24000000000000005</v>
      </c>
      <c r="H128" s="9" t="s">
        <v>9</v>
      </c>
      <c r="I128" s="9"/>
      <c r="J128" s="9"/>
      <c r="K128" s="9"/>
      <c r="L128" s="9"/>
      <c r="M128" s="9"/>
      <c r="N128" s="9"/>
      <c r="O128" s="9"/>
      <c r="P128" s="9"/>
      <c r="Q128" s="9"/>
    </row>
    <row r="129" spans="1:17">
      <c r="A129" s="9" t="s">
        <v>198</v>
      </c>
      <c r="B129" s="9"/>
      <c r="C129" s="9"/>
      <c r="D129" s="9" t="s">
        <v>199</v>
      </c>
      <c r="E129" s="9"/>
      <c r="F129" s="9"/>
      <c r="G129" s="9">
        <f>6*0.6</f>
        <v>3.5999999999999996</v>
      </c>
      <c r="H129" s="9" t="s">
        <v>127</v>
      </c>
      <c r="I129" s="9"/>
      <c r="J129" s="9"/>
      <c r="K129" s="9"/>
      <c r="L129" s="9"/>
      <c r="M129" s="9"/>
      <c r="N129" s="9"/>
      <c r="O129" s="9"/>
      <c r="P129" s="9"/>
      <c r="Q129" s="9"/>
    </row>
    <row r="130" spans="1:17">
      <c r="A130" s="9" t="s">
        <v>200</v>
      </c>
      <c r="B130" s="9"/>
      <c r="C130" s="9"/>
      <c r="D130" s="9" t="s">
        <v>201</v>
      </c>
      <c r="E130" s="9"/>
      <c r="F130" s="9"/>
      <c r="G130" s="9">
        <f>3.6*5%</f>
        <v>0.18000000000000002</v>
      </c>
      <c r="H130" s="9" t="s">
        <v>127</v>
      </c>
      <c r="I130" s="9"/>
      <c r="J130" s="9"/>
      <c r="K130" s="9"/>
      <c r="L130" s="9"/>
      <c r="M130" s="9"/>
      <c r="N130" s="9"/>
      <c r="O130" s="9"/>
      <c r="P130" s="9"/>
      <c r="Q130" s="9"/>
    </row>
    <row r="131" spans="1:17">
      <c r="A131" s="9" t="s">
        <v>202</v>
      </c>
      <c r="B131" s="9"/>
      <c r="C131" s="9"/>
      <c r="D131" s="9"/>
      <c r="E131" s="9"/>
      <c r="F131" s="9"/>
      <c r="G131" s="9">
        <v>6</v>
      </c>
      <c r="H131" s="9" t="s">
        <v>163</v>
      </c>
      <c r="I131" s="9"/>
      <c r="J131" s="9"/>
      <c r="K131" s="9"/>
      <c r="L131" s="9"/>
      <c r="M131" s="9"/>
      <c r="N131" s="9"/>
      <c r="O131" s="9"/>
      <c r="P131" s="9"/>
      <c r="Q131" s="9"/>
    </row>
    <row r="132" spans="1:17">
      <c r="A132" s="9" t="s">
        <v>203</v>
      </c>
      <c r="B132" s="9"/>
      <c r="C132" s="9"/>
      <c r="D132" s="9"/>
      <c r="E132" s="9"/>
      <c r="F132" s="9"/>
      <c r="G132" s="9">
        <v>6</v>
      </c>
      <c r="H132" s="9" t="s">
        <v>152</v>
      </c>
      <c r="I132" s="9"/>
      <c r="J132" s="9"/>
      <c r="K132" s="9"/>
      <c r="L132" s="9"/>
      <c r="M132" s="9"/>
      <c r="N132" s="9"/>
      <c r="O132" s="9"/>
      <c r="P132" s="9"/>
      <c r="Q132" s="9"/>
    </row>
    <row r="133" spans="1:17">
      <c r="A133" s="9" t="s">
        <v>204</v>
      </c>
      <c r="B133" s="9"/>
      <c r="C133" s="9"/>
      <c r="D133" s="9"/>
      <c r="E133" s="9"/>
      <c r="F133" s="9"/>
      <c r="G133" s="9">
        <v>1</v>
      </c>
      <c r="H133" s="9" t="s">
        <v>152</v>
      </c>
      <c r="I133" s="9"/>
      <c r="J133" s="9"/>
      <c r="K133" s="9"/>
      <c r="L133" s="9"/>
      <c r="M133" s="9"/>
      <c r="N133" s="9"/>
      <c r="O133" s="9"/>
      <c r="P133" s="9"/>
      <c r="Q133" s="9"/>
    </row>
    <row r="134" spans="1:17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</row>
    <row r="135" spans="1:17" ht="21">
      <c r="A135" s="14" t="s">
        <v>183</v>
      </c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</row>
    <row r="136" spans="1:17">
      <c r="A136" s="9">
        <v>7.7450000000000001</v>
      </c>
      <c r="B136" s="9">
        <v>7.76</v>
      </c>
      <c r="C136" s="9" t="s">
        <v>205</v>
      </c>
      <c r="D136" s="9" t="s">
        <v>206</v>
      </c>
      <c r="E136" s="9">
        <v>15</v>
      </c>
      <c r="F136" s="9">
        <v>0.6</v>
      </c>
      <c r="G136" s="9">
        <f>E136*F136</f>
        <v>9</v>
      </c>
      <c r="H136" s="9" t="s">
        <v>127</v>
      </c>
      <c r="I136" s="9"/>
      <c r="J136" s="9"/>
      <c r="K136" s="9"/>
      <c r="L136" s="9"/>
      <c r="M136" s="9"/>
      <c r="N136" s="9"/>
      <c r="O136" s="9"/>
      <c r="P136" s="9"/>
      <c r="Q136" s="9"/>
    </row>
    <row r="137" spans="1:17">
      <c r="A137" s="9" t="s">
        <v>186</v>
      </c>
      <c r="B137" s="9"/>
      <c r="C137" s="9"/>
      <c r="D137" s="9"/>
      <c r="E137" s="9"/>
      <c r="F137" s="9"/>
      <c r="G137" s="9">
        <f>G136</f>
        <v>9</v>
      </c>
      <c r="H137" s="9" t="s">
        <v>127</v>
      </c>
      <c r="I137" s="9"/>
      <c r="J137" s="9"/>
      <c r="K137" s="9"/>
      <c r="L137" s="9"/>
      <c r="M137" s="9"/>
      <c r="N137" s="9"/>
      <c r="O137" s="9"/>
      <c r="P137" s="9"/>
      <c r="Q137" s="9"/>
    </row>
    <row r="138" spans="1:17">
      <c r="A138" s="9" t="s">
        <v>193</v>
      </c>
      <c r="B138" s="9"/>
      <c r="C138" s="9"/>
      <c r="D138" s="9"/>
      <c r="E138" s="9"/>
      <c r="F138" s="9"/>
      <c r="G138" s="9">
        <f>E136</f>
        <v>15</v>
      </c>
      <c r="H138" s="9" t="s">
        <v>163</v>
      </c>
      <c r="I138" s="9"/>
      <c r="J138" s="9"/>
      <c r="K138" s="9"/>
      <c r="L138" s="9"/>
      <c r="M138" s="9"/>
      <c r="N138" s="9"/>
      <c r="O138" s="9"/>
      <c r="P138" s="9"/>
      <c r="Q138" s="9"/>
    </row>
    <row r="139" spans="1:17">
      <c r="A139" s="9" t="s">
        <v>194</v>
      </c>
      <c r="B139" s="9"/>
      <c r="C139" s="9"/>
      <c r="D139" s="9" t="s">
        <v>207</v>
      </c>
      <c r="E139" s="9"/>
      <c r="F139" s="9"/>
      <c r="G139" s="9">
        <v>1.5</v>
      </c>
      <c r="H139" s="9" t="s">
        <v>9</v>
      </c>
      <c r="I139" s="9"/>
      <c r="J139" s="9"/>
      <c r="K139" s="9"/>
      <c r="L139" s="9"/>
      <c r="M139" s="9"/>
      <c r="N139" s="9"/>
      <c r="O139" s="9"/>
      <c r="P139" s="9"/>
      <c r="Q139" s="9"/>
    </row>
    <row r="140" spans="1:17">
      <c r="A140" s="9" t="s">
        <v>196</v>
      </c>
      <c r="B140" s="9"/>
      <c r="C140" s="9"/>
      <c r="D140" s="9" t="s">
        <v>208</v>
      </c>
      <c r="E140" s="9"/>
      <c r="F140" s="9"/>
      <c r="G140" s="9">
        <f>15*0.2*0.2</f>
        <v>0.60000000000000009</v>
      </c>
      <c r="H140" s="9" t="s">
        <v>9</v>
      </c>
      <c r="I140" s="9"/>
      <c r="J140" s="9"/>
      <c r="K140" s="9"/>
      <c r="L140" s="9"/>
      <c r="M140" s="9"/>
      <c r="N140" s="9"/>
      <c r="O140" s="9"/>
      <c r="P140" s="9"/>
      <c r="Q140" s="9"/>
    </row>
    <row r="141" spans="1:17">
      <c r="A141" s="9" t="s">
        <v>198</v>
      </c>
      <c r="B141" s="9"/>
      <c r="C141" s="9"/>
      <c r="D141" s="9" t="s">
        <v>209</v>
      </c>
      <c r="E141" s="9"/>
      <c r="F141" s="9"/>
      <c r="G141" s="9">
        <f>15*0.6</f>
        <v>9</v>
      </c>
      <c r="H141" s="9" t="s">
        <v>127</v>
      </c>
      <c r="I141" s="9"/>
      <c r="J141" s="9"/>
      <c r="K141" s="9"/>
      <c r="L141" s="9"/>
      <c r="M141" s="9"/>
      <c r="N141" s="9"/>
      <c r="O141" s="9"/>
      <c r="P141" s="9"/>
      <c r="Q141" s="9"/>
    </row>
    <row r="142" spans="1:17">
      <c r="A142" s="9" t="s">
        <v>200</v>
      </c>
      <c r="B142" s="9"/>
      <c r="C142" s="9"/>
      <c r="D142" s="9" t="s">
        <v>210</v>
      </c>
      <c r="E142" s="9"/>
      <c r="F142" s="9"/>
      <c r="G142" s="9">
        <f>9*30%</f>
        <v>2.6999999999999997</v>
      </c>
      <c r="H142" s="9" t="s">
        <v>127</v>
      </c>
      <c r="I142" s="9"/>
      <c r="J142" s="9"/>
      <c r="K142" s="9"/>
      <c r="L142" s="9"/>
      <c r="M142" s="9"/>
      <c r="N142" s="9"/>
      <c r="O142" s="9"/>
      <c r="P142" s="9"/>
      <c r="Q142" s="9"/>
    </row>
    <row r="143" spans="1:17">
      <c r="A143" s="9" t="s">
        <v>202</v>
      </c>
      <c r="B143" s="9"/>
      <c r="C143" s="9"/>
      <c r="D143" s="9"/>
      <c r="E143" s="9"/>
      <c r="F143" s="9"/>
      <c r="G143" s="9">
        <v>15</v>
      </c>
      <c r="H143" s="9" t="s">
        <v>163</v>
      </c>
      <c r="I143" s="9"/>
      <c r="J143" s="9"/>
      <c r="K143" s="9"/>
      <c r="L143" s="9"/>
      <c r="M143" s="9"/>
      <c r="N143" s="9"/>
      <c r="O143" s="9"/>
      <c r="P143" s="9"/>
      <c r="Q143" s="9"/>
    </row>
    <row r="144" spans="1:17">
      <c r="A144" s="9" t="s">
        <v>203</v>
      </c>
      <c r="B144" s="9"/>
      <c r="C144" s="9"/>
      <c r="D144" s="9"/>
      <c r="E144" s="9"/>
      <c r="F144" s="9"/>
      <c r="G144" s="9">
        <v>15</v>
      </c>
      <c r="H144" s="9" t="s">
        <v>152</v>
      </c>
      <c r="I144" s="9"/>
      <c r="J144" s="9"/>
      <c r="K144" s="9"/>
      <c r="L144" s="9"/>
      <c r="M144" s="9"/>
      <c r="N144" s="9"/>
      <c r="O144" s="9"/>
      <c r="P144" s="9"/>
      <c r="Q144" s="9"/>
    </row>
    <row r="145" spans="1:17">
      <c r="A145" s="9" t="s">
        <v>204</v>
      </c>
      <c r="B145" s="9"/>
      <c r="C145" s="9"/>
      <c r="D145" s="9"/>
      <c r="E145" s="9"/>
      <c r="F145" s="9"/>
      <c r="G145" s="9">
        <v>2</v>
      </c>
      <c r="H145" s="9" t="s">
        <v>152</v>
      </c>
      <c r="I145" s="9"/>
      <c r="J145" s="9"/>
      <c r="K145" s="9"/>
      <c r="L145" s="9"/>
      <c r="M145" s="9"/>
      <c r="N145" s="9"/>
      <c r="O145" s="9"/>
      <c r="P145" s="9"/>
      <c r="Q145" s="9"/>
    </row>
    <row r="146" spans="1:17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</row>
    <row r="147" spans="1:17" ht="21">
      <c r="A147" s="14" t="s">
        <v>183</v>
      </c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</row>
    <row r="148" spans="1:17">
      <c r="A148" s="9">
        <v>7.7839999999999998</v>
      </c>
      <c r="B148" s="9">
        <v>7.7869999999999999</v>
      </c>
      <c r="C148" s="9">
        <f>(B148-A148)*1000</f>
        <v>3.0000000000001137</v>
      </c>
      <c r="D148" s="9">
        <v>2</v>
      </c>
      <c r="E148" s="9">
        <f>C148*D148</f>
        <v>6.0000000000002274</v>
      </c>
      <c r="F148" s="9">
        <v>0.6</v>
      </c>
      <c r="G148" s="9">
        <f>E148*F148</f>
        <v>3.6000000000001364</v>
      </c>
      <c r="H148" s="9" t="s">
        <v>127</v>
      </c>
      <c r="I148" s="9"/>
      <c r="J148" s="9"/>
      <c r="K148" s="9"/>
      <c r="L148" s="9"/>
      <c r="M148" s="9"/>
      <c r="N148" s="9"/>
      <c r="O148" s="9"/>
      <c r="P148" s="9"/>
      <c r="Q148" s="9"/>
    </row>
    <row r="149" spans="1:17">
      <c r="A149" s="9" t="s">
        <v>186</v>
      </c>
      <c r="B149" s="9"/>
      <c r="C149" s="9"/>
      <c r="D149" s="9"/>
      <c r="E149" s="9"/>
      <c r="F149" s="9"/>
      <c r="G149" s="9">
        <f>G148</f>
        <v>3.6000000000001364</v>
      </c>
      <c r="H149" s="9" t="s">
        <v>127</v>
      </c>
      <c r="I149" s="9"/>
      <c r="J149" s="9"/>
      <c r="K149" s="9"/>
      <c r="L149" s="9"/>
      <c r="M149" s="9"/>
      <c r="N149" s="9"/>
      <c r="O149" s="9"/>
      <c r="P149" s="9"/>
      <c r="Q149" s="9"/>
    </row>
    <row r="150" spans="1:17">
      <c r="A150" s="9" t="s">
        <v>193</v>
      </c>
      <c r="B150" s="9"/>
      <c r="C150" s="9"/>
      <c r="D150" s="9"/>
      <c r="E150" s="9"/>
      <c r="F150" s="9"/>
      <c r="G150" s="9">
        <f>E148</f>
        <v>6.0000000000002274</v>
      </c>
      <c r="H150" s="9" t="s">
        <v>163</v>
      </c>
      <c r="I150" s="9"/>
      <c r="J150" s="9"/>
      <c r="K150" s="9"/>
      <c r="L150" s="9"/>
      <c r="M150" s="9"/>
      <c r="N150" s="9"/>
      <c r="O150" s="9"/>
      <c r="P150" s="9"/>
      <c r="Q150" s="9"/>
    </row>
    <row r="151" spans="1:17">
      <c r="A151" s="9" t="s">
        <v>194</v>
      </c>
      <c r="B151" s="9"/>
      <c r="C151" s="9"/>
      <c r="D151" s="9" t="s">
        <v>195</v>
      </c>
      <c r="E151" s="9"/>
      <c r="F151" s="9"/>
      <c r="G151" s="9">
        <v>0.6</v>
      </c>
      <c r="H151" s="9" t="s">
        <v>9</v>
      </c>
      <c r="I151" s="9"/>
      <c r="J151" s="9"/>
      <c r="K151" s="9"/>
      <c r="L151" s="9"/>
      <c r="M151" s="9"/>
      <c r="N151" s="9"/>
      <c r="O151" s="9"/>
      <c r="P151" s="9"/>
      <c r="Q151" s="9"/>
    </row>
    <row r="152" spans="1:17">
      <c r="A152" s="9" t="s">
        <v>196</v>
      </c>
      <c r="B152" s="9"/>
      <c r="C152" s="9"/>
      <c r="D152" s="9" t="s">
        <v>197</v>
      </c>
      <c r="E152" s="9"/>
      <c r="F152" s="9"/>
      <c r="G152" s="9">
        <f>6*0.2*0.2</f>
        <v>0.24000000000000005</v>
      </c>
      <c r="H152" s="9" t="s">
        <v>9</v>
      </c>
      <c r="I152" s="9"/>
      <c r="J152" s="9"/>
      <c r="K152" s="9"/>
      <c r="L152" s="9"/>
      <c r="M152" s="9"/>
      <c r="N152" s="9"/>
      <c r="O152" s="9"/>
      <c r="P152" s="9"/>
      <c r="Q152" s="9"/>
    </row>
    <row r="153" spans="1:17">
      <c r="A153" s="9" t="s">
        <v>198</v>
      </c>
      <c r="B153" s="9"/>
      <c r="C153" s="9"/>
      <c r="D153" s="9" t="s">
        <v>199</v>
      </c>
      <c r="E153" s="9"/>
      <c r="F153" s="9"/>
      <c r="G153" s="9">
        <f>6*0.6</f>
        <v>3.5999999999999996</v>
      </c>
      <c r="H153" s="9" t="s">
        <v>127</v>
      </c>
      <c r="I153" s="9"/>
      <c r="J153" s="9"/>
      <c r="K153" s="9"/>
      <c r="L153" s="9"/>
      <c r="M153" s="9"/>
      <c r="N153" s="9"/>
      <c r="O153" s="9"/>
      <c r="P153" s="9"/>
      <c r="Q153" s="9"/>
    </row>
    <row r="154" spans="1:17">
      <c r="A154" s="9" t="s">
        <v>200</v>
      </c>
      <c r="B154" s="9"/>
      <c r="C154" s="9"/>
      <c r="D154" s="9" t="s">
        <v>211</v>
      </c>
      <c r="E154" s="9"/>
      <c r="F154" s="9"/>
      <c r="G154" s="9">
        <f>3.6*20%</f>
        <v>0.72000000000000008</v>
      </c>
      <c r="H154" s="9" t="s">
        <v>127</v>
      </c>
      <c r="I154" s="9"/>
      <c r="J154" s="9"/>
      <c r="K154" s="9"/>
      <c r="L154" s="9"/>
      <c r="M154" s="9"/>
      <c r="N154" s="9"/>
      <c r="O154" s="9"/>
      <c r="P154" s="9"/>
      <c r="Q154" s="9"/>
    </row>
    <row r="155" spans="1:17">
      <c r="A155" s="9" t="s">
        <v>202</v>
      </c>
      <c r="B155" s="9"/>
      <c r="C155" s="9"/>
      <c r="D155" s="9"/>
      <c r="E155" s="9"/>
      <c r="F155" s="9"/>
      <c r="G155" s="9">
        <v>6</v>
      </c>
      <c r="H155" s="9" t="s">
        <v>163</v>
      </c>
      <c r="I155" s="9"/>
      <c r="J155" s="9"/>
      <c r="K155" s="9"/>
      <c r="L155" s="9"/>
      <c r="M155" s="9"/>
      <c r="N155" s="9"/>
      <c r="O155" s="9"/>
      <c r="P155" s="9"/>
      <c r="Q155" s="9"/>
    </row>
    <row r="156" spans="1:17">
      <c r="A156" s="9" t="s">
        <v>203</v>
      </c>
      <c r="B156" s="9"/>
      <c r="C156" s="9"/>
      <c r="D156" s="9"/>
      <c r="E156" s="9"/>
      <c r="F156" s="9"/>
      <c r="G156" s="9">
        <v>6</v>
      </c>
      <c r="H156" s="9" t="s">
        <v>152</v>
      </c>
      <c r="I156" s="9"/>
      <c r="J156" s="9"/>
      <c r="K156" s="9"/>
      <c r="L156" s="9"/>
      <c r="M156" s="9"/>
      <c r="N156" s="9"/>
      <c r="O156" s="9"/>
      <c r="P156" s="9"/>
      <c r="Q156" s="9"/>
    </row>
    <row r="157" spans="1:17">
      <c r="A157" s="9" t="s">
        <v>204</v>
      </c>
      <c r="B157" s="9"/>
      <c r="C157" s="9"/>
      <c r="D157" s="9"/>
      <c r="E157" s="9"/>
      <c r="F157" s="9"/>
      <c r="G157" s="9">
        <v>1</v>
      </c>
      <c r="H157" s="9" t="s">
        <v>152</v>
      </c>
      <c r="I157" s="9"/>
      <c r="J157" s="9"/>
      <c r="K157" s="9"/>
      <c r="L157" s="9"/>
      <c r="M157" s="9"/>
      <c r="N157" s="9"/>
      <c r="O157" s="9"/>
      <c r="P157" s="9"/>
      <c r="Q157" s="9"/>
    </row>
    <row r="158" spans="1:17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</row>
    <row r="159" spans="1:17" ht="21">
      <c r="A159" s="14" t="s">
        <v>183</v>
      </c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</row>
    <row r="160" spans="1:17">
      <c r="A160" s="9">
        <v>7.8550000000000004</v>
      </c>
      <c r="B160" s="9">
        <v>7.8650000000000002</v>
      </c>
      <c r="C160" s="9">
        <f>(B160-A160)*1000</f>
        <v>9.9999999999997868</v>
      </c>
      <c r="D160" s="9">
        <v>2</v>
      </c>
      <c r="E160" s="9">
        <f>C160*D160</f>
        <v>19.999999999999574</v>
      </c>
      <c r="F160" s="9">
        <v>0.6</v>
      </c>
      <c r="G160" s="9">
        <f>E160*F160</f>
        <v>11.999999999999744</v>
      </c>
      <c r="H160" s="9" t="s">
        <v>127</v>
      </c>
      <c r="I160" s="9"/>
      <c r="J160" s="9"/>
      <c r="K160" s="9"/>
      <c r="L160" s="9"/>
      <c r="M160" s="9"/>
      <c r="N160" s="9"/>
      <c r="O160" s="9"/>
      <c r="P160" s="9"/>
      <c r="Q160" s="9"/>
    </row>
    <row r="161" spans="1:17">
      <c r="A161" s="9" t="s">
        <v>186</v>
      </c>
      <c r="B161" s="9"/>
      <c r="C161" s="9"/>
      <c r="D161" s="9"/>
      <c r="E161" s="9"/>
      <c r="F161" s="9"/>
      <c r="G161" s="9">
        <f>G160</f>
        <v>11.999999999999744</v>
      </c>
      <c r="H161" s="9" t="s">
        <v>127</v>
      </c>
      <c r="I161" s="9"/>
      <c r="J161" s="9"/>
      <c r="K161" s="9"/>
      <c r="L161" s="9"/>
      <c r="M161" s="9"/>
      <c r="N161" s="9"/>
      <c r="O161" s="9"/>
      <c r="P161" s="9"/>
      <c r="Q161" s="9"/>
    </row>
    <row r="162" spans="1:17">
      <c r="A162" s="9" t="s">
        <v>193</v>
      </c>
      <c r="B162" s="9"/>
      <c r="C162" s="9"/>
      <c r="D162" s="9"/>
      <c r="E162" s="9"/>
      <c r="F162" s="9"/>
      <c r="G162" s="9">
        <f>E160</f>
        <v>19.999999999999574</v>
      </c>
      <c r="H162" s="9" t="s">
        <v>163</v>
      </c>
      <c r="I162" s="9"/>
      <c r="J162" s="9"/>
      <c r="K162" s="9"/>
      <c r="L162" s="9"/>
      <c r="M162" s="9"/>
      <c r="N162" s="9"/>
      <c r="O162" s="9"/>
      <c r="P162" s="9"/>
      <c r="Q162" s="9"/>
    </row>
    <row r="163" spans="1:17">
      <c r="A163" s="9" t="s">
        <v>194</v>
      </c>
      <c r="B163" s="9"/>
      <c r="C163" s="9"/>
      <c r="D163" s="9" t="s">
        <v>212</v>
      </c>
      <c r="E163" s="9"/>
      <c r="F163" s="9"/>
      <c r="G163" s="9">
        <v>2</v>
      </c>
      <c r="H163" s="9" t="s">
        <v>9</v>
      </c>
      <c r="I163" s="9"/>
      <c r="J163" s="9"/>
      <c r="K163" s="9"/>
      <c r="L163" s="9"/>
      <c r="M163" s="9"/>
      <c r="N163" s="9"/>
      <c r="O163" s="9"/>
      <c r="P163" s="9"/>
      <c r="Q163" s="9"/>
    </row>
    <row r="164" spans="1:17">
      <c r="A164" s="9" t="s">
        <v>196</v>
      </c>
      <c r="B164" s="9"/>
      <c r="C164" s="9"/>
      <c r="D164" s="9" t="s">
        <v>213</v>
      </c>
      <c r="E164" s="9"/>
      <c r="F164" s="9"/>
      <c r="G164" s="9">
        <f>20*0.2*0.2</f>
        <v>0.8</v>
      </c>
      <c r="H164" s="9" t="s">
        <v>9</v>
      </c>
      <c r="I164" s="9"/>
      <c r="J164" s="9"/>
      <c r="K164" s="9"/>
      <c r="L164" s="9"/>
      <c r="M164" s="9"/>
      <c r="N164" s="9"/>
      <c r="O164" s="9"/>
      <c r="P164" s="9"/>
      <c r="Q164" s="9"/>
    </row>
    <row r="165" spans="1:17">
      <c r="A165" s="9" t="s">
        <v>198</v>
      </c>
      <c r="B165" s="9"/>
      <c r="C165" s="9"/>
      <c r="D165" s="9" t="s">
        <v>214</v>
      </c>
      <c r="E165" s="9"/>
      <c r="F165" s="9"/>
      <c r="G165" s="9">
        <f>20*0.6</f>
        <v>12</v>
      </c>
      <c r="H165" s="9" t="s">
        <v>127</v>
      </c>
      <c r="I165" s="9"/>
      <c r="J165" s="9"/>
      <c r="K165" s="9"/>
      <c r="L165" s="9"/>
      <c r="M165" s="9"/>
      <c r="N165" s="9"/>
      <c r="O165" s="9"/>
      <c r="P165" s="9"/>
      <c r="Q165" s="9"/>
    </row>
    <row r="166" spans="1:17">
      <c r="A166" s="9" t="s">
        <v>200</v>
      </c>
      <c r="B166" s="9"/>
      <c r="C166" s="9"/>
      <c r="D166" s="9" t="s">
        <v>215</v>
      </c>
      <c r="E166" s="9"/>
      <c r="F166" s="9"/>
      <c r="G166" s="9">
        <f>12*10%</f>
        <v>1.2000000000000002</v>
      </c>
      <c r="H166" s="9" t="s">
        <v>127</v>
      </c>
      <c r="I166" s="9"/>
      <c r="J166" s="9"/>
      <c r="K166" s="9"/>
      <c r="L166" s="9"/>
      <c r="M166" s="9"/>
      <c r="N166" s="9"/>
      <c r="O166" s="9"/>
      <c r="P166" s="9"/>
      <c r="Q166" s="9"/>
    </row>
    <row r="167" spans="1:17">
      <c r="A167" s="9" t="s">
        <v>202</v>
      </c>
      <c r="B167" s="9"/>
      <c r="C167" s="9"/>
      <c r="D167" s="9"/>
      <c r="E167" s="9"/>
      <c r="F167" s="9"/>
      <c r="G167" s="9">
        <v>20</v>
      </c>
      <c r="H167" s="9" t="s">
        <v>163</v>
      </c>
      <c r="I167" s="9"/>
      <c r="J167" s="9"/>
      <c r="K167" s="9"/>
      <c r="L167" s="9"/>
      <c r="M167" s="9"/>
      <c r="N167" s="9"/>
      <c r="O167" s="9"/>
      <c r="P167" s="9"/>
      <c r="Q167" s="9"/>
    </row>
    <row r="168" spans="1:17">
      <c r="A168" s="9" t="s">
        <v>203</v>
      </c>
      <c r="B168" s="9"/>
      <c r="C168" s="9"/>
      <c r="D168" s="9"/>
      <c r="E168" s="9"/>
      <c r="F168" s="9"/>
      <c r="G168" s="9">
        <v>20</v>
      </c>
      <c r="H168" s="9" t="s">
        <v>152</v>
      </c>
      <c r="I168" s="9"/>
      <c r="J168" s="9"/>
      <c r="K168" s="9"/>
      <c r="L168" s="9"/>
      <c r="M168" s="9"/>
      <c r="N168" s="9"/>
      <c r="O168" s="9"/>
      <c r="P168" s="9"/>
      <c r="Q168" s="9"/>
    </row>
    <row r="169" spans="1:17">
      <c r="A169" s="9" t="s">
        <v>204</v>
      </c>
      <c r="B169" s="9"/>
      <c r="C169" s="9"/>
      <c r="D169" s="9"/>
      <c r="E169" s="9"/>
      <c r="F169" s="9"/>
      <c r="G169" s="9">
        <v>2</v>
      </c>
      <c r="H169" s="9" t="s">
        <v>152</v>
      </c>
      <c r="I169" s="9"/>
      <c r="J169" s="9"/>
      <c r="K169" s="9"/>
      <c r="L169" s="9"/>
      <c r="M169" s="9"/>
      <c r="N169" s="9"/>
      <c r="O169" s="9"/>
      <c r="P169" s="9"/>
      <c r="Q169" s="9"/>
    </row>
    <row r="170" spans="1:17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</row>
    <row r="171" spans="1:17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</row>
    <row r="172" spans="1:17" ht="21">
      <c r="A172" s="14" t="s">
        <v>183</v>
      </c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</row>
    <row r="173" spans="1:17">
      <c r="A173" s="9">
        <v>7.8949999999999996</v>
      </c>
      <c r="B173" s="9">
        <v>7.91</v>
      </c>
      <c r="C173" s="9">
        <f>(B173-A173)*1000</f>
        <v>15.000000000000568</v>
      </c>
      <c r="D173" s="9">
        <v>2</v>
      </c>
      <c r="E173" s="9">
        <f>C173*D173</f>
        <v>30.000000000001137</v>
      </c>
      <c r="F173" s="9">
        <v>0.6</v>
      </c>
      <c r="G173" s="9">
        <f>E173*F173</f>
        <v>18.000000000000682</v>
      </c>
      <c r="H173" s="9" t="s">
        <v>127</v>
      </c>
      <c r="I173" s="9"/>
      <c r="J173" s="9"/>
      <c r="K173" s="9"/>
      <c r="L173" s="9"/>
      <c r="M173" s="9"/>
      <c r="N173" s="9"/>
      <c r="O173" s="9"/>
      <c r="P173" s="9"/>
      <c r="Q173" s="9"/>
    </row>
    <row r="174" spans="1:17">
      <c r="A174" s="9" t="s">
        <v>186</v>
      </c>
      <c r="B174" s="9"/>
      <c r="C174" s="9"/>
      <c r="D174" s="9"/>
      <c r="E174" s="9"/>
      <c r="F174" s="9"/>
      <c r="G174" s="9">
        <f>G173</f>
        <v>18.000000000000682</v>
      </c>
      <c r="H174" s="9" t="s">
        <v>127</v>
      </c>
      <c r="I174" s="9"/>
      <c r="J174" s="9"/>
      <c r="K174" s="9"/>
      <c r="L174" s="9"/>
      <c r="M174" s="9"/>
      <c r="N174" s="9"/>
      <c r="O174" s="9"/>
      <c r="P174" s="9"/>
      <c r="Q174" s="9"/>
    </row>
    <row r="175" spans="1:17">
      <c r="A175" s="9" t="s">
        <v>193</v>
      </c>
      <c r="B175" s="9"/>
      <c r="C175" s="9"/>
      <c r="D175" s="9"/>
      <c r="E175" s="9"/>
      <c r="F175" s="9"/>
      <c r="G175" s="9">
        <f>E173</f>
        <v>30.000000000001137</v>
      </c>
      <c r="H175" s="9" t="s">
        <v>163</v>
      </c>
      <c r="I175" s="9"/>
      <c r="J175" s="9"/>
      <c r="K175" s="9"/>
      <c r="L175" s="9"/>
      <c r="M175" s="9"/>
      <c r="N175" s="9"/>
      <c r="O175" s="9"/>
      <c r="P175" s="9"/>
      <c r="Q175" s="9"/>
    </row>
    <row r="176" spans="1:17">
      <c r="A176" s="9" t="s">
        <v>194</v>
      </c>
      <c r="B176" s="9"/>
      <c r="C176" s="9"/>
      <c r="D176" s="9" t="s">
        <v>216</v>
      </c>
      <c r="E176" s="9"/>
      <c r="F176" s="9"/>
      <c r="G176" s="9">
        <f>3</f>
        <v>3</v>
      </c>
      <c r="H176" s="9" t="s">
        <v>9</v>
      </c>
      <c r="I176" s="9"/>
      <c r="J176" s="9"/>
      <c r="K176" s="9"/>
      <c r="L176" s="9"/>
      <c r="M176" s="9"/>
      <c r="N176" s="9"/>
      <c r="O176" s="9"/>
      <c r="P176" s="9"/>
      <c r="Q176" s="9"/>
    </row>
    <row r="177" spans="1:17">
      <c r="A177" s="9" t="s">
        <v>196</v>
      </c>
      <c r="B177" s="9"/>
      <c r="C177" s="9"/>
      <c r="D177" s="9" t="s">
        <v>217</v>
      </c>
      <c r="E177" s="9"/>
      <c r="F177" s="9"/>
      <c r="G177" s="9">
        <f>30*0.2*0.2</f>
        <v>1.2000000000000002</v>
      </c>
      <c r="H177" s="9" t="s">
        <v>9</v>
      </c>
      <c r="I177" s="9"/>
      <c r="J177" s="9"/>
      <c r="K177" s="9"/>
      <c r="L177" s="9"/>
      <c r="M177" s="9"/>
      <c r="N177" s="9"/>
      <c r="O177" s="9"/>
      <c r="P177" s="9"/>
      <c r="Q177" s="9"/>
    </row>
    <row r="178" spans="1:17">
      <c r="A178" s="9" t="s">
        <v>198</v>
      </c>
      <c r="B178" s="9"/>
      <c r="C178" s="9"/>
      <c r="D178" s="9" t="s">
        <v>218</v>
      </c>
      <c r="E178" s="9"/>
      <c r="F178" s="9"/>
      <c r="G178" s="9">
        <f>30*0.6</f>
        <v>18</v>
      </c>
      <c r="H178" s="9" t="s">
        <v>127</v>
      </c>
      <c r="I178" s="9"/>
      <c r="J178" s="9"/>
      <c r="K178" s="9"/>
      <c r="L178" s="9"/>
      <c r="M178" s="9"/>
      <c r="N178" s="9"/>
      <c r="O178" s="9"/>
      <c r="P178" s="9"/>
      <c r="Q178" s="9"/>
    </row>
    <row r="179" spans="1:17">
      <c r="A179" s="9" t="s">
        <v>200</v>
      </c>
      <c r="B179" s="9"/>
      <c r="C179" s="9"/>
      <c r="D179" s="9" t="s">
        <v>219</v>
      </c>
      <c r="E179" s="9"/>
      <c r="F179" s="9"/>
      <c r="G179" s="9">
        <f>18*30%</f>
        <v>5.3999999999999995</v>
      </c>
      <c r="H179" s="9" t="s">
        <v>127</v>
      </c>
      <c r="I179" s="9"/>
      <c r="J179" s="9"/>
      <c r="K179" s="9"/>
      <c r="L179" s="9"/>
      <c r="M179" s="9"/>
      <c r="N179" s="9"/>
      <c r="O179" s="9"/>
      <c r="P179" s="9"/>
      <c r="Q179" s="9"/>
    </row>
    <row r="180" spans="1:17">
      <c r="A180" s="9" t="s">
        <v>202</v>
      </c>
      <c r="B180" s="9"/>
      <c r="C180" s="9"/>
      <c r="D180" s="9"/>
      <c r="E180" s="9"/>
      <c r="F180" s="9"/>
      <c r="G180" s="9">
        <v>30</v>
      </c>
      <c r="H180" s="9" t="s">
        <v>163</v>
      </c>
      <c r="I180" s="9"/>
      <c r="J180" s="9"/>
      <c r="K180" s="9"/>
      <c r="L180" s="9"/>
      <c r="M180" s="9"/>
      <c r="N180" s="9"/>
      <c r="O180" s="9"/>
      <c r="P180" s="9"/>
      <c r="Q180" s="9"/>
    </row>
    <row r="181" spans="1:17">
      <c r="A181" s="9" t="s">
        <v>203</v>
      </c>
      <c r="B181" s="9"/>
      <c r="C181" s="9"/>
      <c r="D181" s="9"/>
      <c r="E181" s="9"/>
      <c r="F181" s="9"/>
      <c r="G181" s="9">
        <v>30</v>
      </c>
      <c r="H181" s="9" t="s">
        <v>152</v>
      </c>
      <c r="I181" s="9"/>
      <c r="J181" s="9"/>
      <c r="K181" s="9"/>
      <c r="L181" s="9"/>
      <c r="M181" s="9"/>
      <c r="N181" s="9"/>
      <c r="O181" s="9"/>
      <c r="P181" s="9"/>
      <c r="Q181" s="9"/>
    </row>
    <row r="182" spans="1:17">
      <c r="A182" s="9" t="s">
        <v>204</v>
      </c>
      <c r="B182" s="9"/>
      <c r="C182" s="9"/>
      <c r="D182" s="9"/>
      <c r="E182" s="9"/>
      <c r="F182" s="9"/>
      <c r="G182" s="9">
        <v>3</v>
      </c>
      <c r="H182" s="9" t="s">
        <v>152</v>
      </c>
      <c r="I182" s="9"/>
      <c r="J182" s="9"/>
      <c r="K182" s="9"/>
      <c r="L182" s="9"/>
      <c r="M182" s="9"/>
      <c r="N182" s="9"/>
      <c r="O182" s="9"/>
      <c r="P182" s="9"/>
      <c r="Q182" s="9"/>
    </row>
    <row r="183" spans="1:17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</row>
    <row r="184" spans="1:17">
      <c r="A184" s="8">
        <v>7.907</v>
      </c>
      <c r="B184" s="9"/>
      <c r="C184" s="9" t="s">
        <v>220</v>
      </c>
      <c r="D184" s="9"/>
      <c r="E184" s="9"/>
      <c r="F184" s="9"/>
      <c r="G184" s="9">
        <v>7</v>
      </c>
      <c r="H184" s="9" t="s">
        <v>163</v>
      </c>
      <c r="I184" s="9"/>
      <c r="J184" s="9"/>
      <c r="K184" s="9"/>
      <c r="L184" s="9"/>
      <c r="M184" s="9"/>
      <c r="N184" s="9"/>
      <c r="O184" s="9"/>
      <c r="P184" s="9"/>
      <c r="Q184" s="9"/>
    </row>
    <row r="185" spans="1:17">
      <c r="A185" s="9"/>
      <c r="B185" s="9"/>
      <c r="C185" s="9" t="s">
        <v>221</v>
      </c>
      <c r="D185" s="9"/>
      <c r="E185" s="9"/>
      <c r="F185" s="9"/>
      <c r="G185" s="9">
        <v>7</v>
      </c>
      <c r="H185" s="9" t="s">
        <v>163</v>
      </c>
      <c r="I185" s="9"/>
      <c r="J185" s="9"/>
      <c r="K185" s="9"/>
      <c r="L185" s="9"/>
      <c r="M185" s="9"/>
      <c r="N185" s="9"/>
      <c r="O185" s="9"/>
      <c r="P185" s="9"/>
      <c r="Q185" s="9"/>
    </row>
    <row r="186" spans="1:17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</row>
    <row r="187" spans="1:17">
      <c r="A187" s="8">
        <v>7.82</v>
      </c>
      <c r="B187" s="9"/>
      <c r="C187" s="9" t="s">
        <v>222</v>
      </c>
      <c r="D187" s="9"/>
      <c r="E187" s="9"/>
      <c r="F187" s="9"/>
      <c r="G187" s="9">
        <v>10</v>
      </c>
      <c r="H187" s="9" t="s">
        <v>127</v>
      </c>
      <c r="I187" s="9"/>
      <c r="J187" s="9"/>
      <c r="K187" s="9"/>
      <c r="L187" s="9"/>
      <c r="M187" s="9"/>
      <c r="N187" s="9"/>
      <c r="O187" s="9"/>
      <c r="P187" s="9"/>
      <c r="Q187" s="9"/>
    </row>
    <row r="188" spans="1:17">
      <c r="A188" s="8">
        <v>7.91</v>
      </c>
      <c r="B188" s="9"/>
      <c r="C188" s="9" t="s">
        <v>222</v>
      </c>
      <c r="D188" s="9"/>
      <c r="E188" s="9"/>
      <c r="F188" s="9"/>
      <c r="G188" s="9">
        <v>10</v>
      </c>
      <c r="H188" s="9" t="s">
        <v>127</v>
      </c>
      <c r="I188" s="9"/>
      <c r="J188" s="9"/>
      <c r="K188" s="9"/>
      <c r="L188" s="9"/>
      <c r="M188" s="9"/>
      <c r="N188" s="9"/>
      <c r="O188" s="9"/>
      <c r="P188" s="9"/>
      <c r="Q188" s="9"/>
    </row>
    <row r="189" spans="1:17">
      <c r="A189" s="8">
        <v>7.9740000000000002</v>
      </c>
      <c r="B189" s="9"/>
      <c r="C189" s="9" t="s">
        <v>222</v>
      </c>
      <c r="D189" s="9"/>
      <c r="E189" s="9"/>
      <c r="F189" s="9"/>
      <c r="G189" s="9">
        <v>10</v>
      </c>
      <c r="H189" s="9" t="s">
        <v>127</v>
      </c>
      <c r="I189" s="9"/>
      <c r="J189" s="9"/>
      <c r="K189" s="9"/>
      <c r="L189" s="9"/>
      <c r="M189" s="9"/>
      <c r="N189" s="9"/>
      <c r="O189" s="9"/>
      <c r="P189" s="9"/>
      <c r="Q189" s="9"/>
    </row>
    <row r="190" spans="1:17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</row>
    <row r="191" spans="1:17">
      <c r="A191" s="8">
        <v>7.82</v>
      </c>
      <c r="B191" s="9"/>
      <c r="C191" s="9" t="s">
        <v>223</v>
      </c>
      <c r="D191" s="9"/>
      <c r="E191" s="9" t="s">
        <v>224</v>
      </c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</row>
    <row r="192" spans="1:17">
      <c r="A192" s="8">
        <v>7.86</v>
      </c>
      <c r="B192" s="9"/>
      <c r="C192" s="9" t="s">
        <v>223</v>
      </c>
      <c r="D192" s="9"/>
      <c r="E192" s="9" t="s">
        <v>224</v>
      </c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</row>
    <row r="193" spans="1:17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</row>
    <row r="194" spans="1:17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</row>
    <row r="195" spans="1:17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</row>
    <row r="196" spans="1:17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</row>
    <row r="197" spans="1:17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</row>
    <row r="198" spans="1:17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</row>
    <row r="199" spans="1:17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</row>
    <row r="200" spans="1:17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</row>
    <row r="201" spans="1:17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</row>
    <row r="202" spans="1:17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</row>
    <row r="203" spans="1:17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</row>
    <row r="204" spans="1:17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</row>
    <row r="205" spans="1:17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</row>
    <row r="206" spans="1:17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</row>
    <row r="207" spans="1:17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</row>
    <row r="208" spans="1:17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</row>
    <row r="209" spans="1:17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</row>
    <row r="210" spans="1:17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</row>
    <row r="211" spans="1:17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</row>
    <row r="212" spans="1:17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</row>
    <row r="213" spans="1:17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</row>
    <row r="214" spans="1:17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</row>
    <row r="215" spans="1:17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</row>
    <row r="216" spans="1:17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</row>
    <row r="217" spans="1:17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</row>
    <row r="218" spans="1:17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</row>
    <row r="219" spans="1:17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</row>
    <row r="220" spans="1:17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</row>
    <row r="221" spans="1:17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</row>
    <row r="222" spans="1:17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</row>
    <row r="223" spans="1:17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</row>
    <row r="224" spans="1:17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</row>
    <row r="225" spans="1:17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</row>
    <row r="226" spans="1:17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</row>
    <row r="227" spans="1:17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</row>
    <row r="228" spans="1:17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</row>
    <row r="229" spans="1:17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</row>
    <row r="230" spans="1:17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</row>
    <row r="231" spans="1:17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</row>
    <row r="232" spans="1:17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</row>
    <row r="233" spans="1:17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</row>
    <row r="234" spans="1:17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</row>
    <row r="235" spans="1:17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</row>
    <row r="236" spans="1:17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</row>
    <row r="237" spans="1:17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</row>
    <row r="238" spans="1:17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</row>
    <row r="239" spans="1:17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</row>
    <row r="240" spans="1:17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</row>
    <row r="241" spans="1:17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</row>
    <row r="242" spans="1:17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</row>
    <row r="243" spans="1:17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</row>
    <row r="244" spans="1:17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</row>
    <row r="245" spans="1:17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</row>
    <row r="246" spans="1:17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</row>
    <row r="247" spans="1:17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</row>
    <row r="248" spans="1:17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</row>
    <row r="249" spans="1:17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</row>
    <row r="250" spans="1:17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</row>
    <row r="251" spans="1:17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</row>
    <row r="252" spans="1:17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</row>
    <row r="253" spans="1:17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</row>
    <row r="254" spans="1:17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</row>
    <row r="255" spans="1:17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</row>
    <row r="256" spans="1:17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</row>
    <row r="257" spans="1:17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</row>
    <row r="258" spans="1:17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</row>
    <row r="259" spans="1:17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</row>
    <row r="260" spans="1:17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</row>
    <row r="261" spans="1:17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</row>
    <row r="262" spans="1:17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</row>
    <row r="263" spans="1:17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</row>
    <row r="264" spans="1:17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</row>
    <row r="265" spans="1:17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</row>
    <row r="266" spans="1:17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</row>
    <row r="267" spans="1:17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</row>
    <row r="268" spans="1:17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</row>
    <row r="269" spans="1:17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</row>
    <row r="270" spans="1:17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</row>
    <row r="271" spans="1:17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</row>
    <row r="272" spans="1:17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</row>
    <row r="273" spans="1:17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</row>
    <row r="274" spans="1:17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</row>
    <row r="275" spans="1:17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</row>
    <row r="276" spans="1:17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</row>
    <row r="277" spans="1:17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</row>
    <row r="278" spans="1:17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</row>
    <row r="279" spans="1:17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</row>
    <row r="280" spans="1:17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</row>
    <row r="281" spans="1:17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</row>
    <row r="282" spans="1:17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</row>
    <row r="283" spans="1:17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</row>
    <row r="284" spans="1:17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</row>
    <row r="285" spans="1:17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</row>
    <row r="286" spans="1:17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</row>
    <row r="287" spans="1:17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</row>
    <row r="288" spans="1:17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</row>
    <row r="289" spans="1:17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</row>
    <row r="290" spans="1:17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</row>
    <row r="291" spans="1:17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</row>
    <row r="292" spans="1:17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</row>
    <row r="293" spans="1:17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</row>
    <row r="294" spans="1:17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</row>
    <row r="295" spans="1:17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</row>
    <row r="296" spans="1:17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</row>
    <row r="297" spans="1:17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</row>
    <row r="298" spans="1:17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</row>
    <row r="299" spans="1:17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</row>
    <row r="300" spans="1:17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</row>
    <row r="301" spans="1:17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</row>
    <row r="302" spans="1:17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</row>
    <row r="303" spans="1:17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</row>
    <row r="304" spans="1:17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</row>
    <row r="305" spans="1:17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</row>
    <row r="306" spans="1:17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</row>
    <row r="307" spans="1:17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</row>
    <row r="308" spans="1:17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</row>
    <row r="309" spans="1:17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</row>
    <row r="310" spans="1:17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</row>
    <row r="311" spans="1:17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</row>
    <row r="312" spans="1:17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</row>
    <row r="313" spans="1:17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</row>
    <row r="314" spans="1:17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</row>
    <row r="315" spans="1:17">
      <c r="A315" s="9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</row>
    <row r="316" spans="1:17">
      <c r="A316" s="9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</row>
    <row r="317" spans="1:17">
      <c r="A317" s="9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</row>
    <row r="318" spans="1:17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</row>
    <row r="319" spans="1:17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</row>
    <row r="320" spans="1:17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</row>
    <row r="321" spans="1:17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</row>
    <row r="322" spans="1:17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</row>
    <row r="323" spans="1:17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</row>
    <row r="324" spans="1:17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</row>
    <row r="325" spans="1:17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</row>
    <row r="326" spans="1:17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</row>
    <row r="327" spans="1:17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</row>
    <row r="328" spans="1:17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</row>
    <row r="329" spans="1:17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</row>
    <row r="330" spans="1:17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</row>
    <row r="331" spans="1:17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</row>
    <row r="332" spans="1:17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</row>
  </sheetData>
  <pageMargins left="0.70866141732283472" right="0.70866141732283472" top="0.78740157480314965" bottom="0.78740157480314965" header="0.31496062992125984" footer="0.31496062992125984"/>
  <pageSetup paperSize="9" scale="71" fitToHeight="4" orientation="portrait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novyPC</dc:creator>
  <cp:lastModifiedBy>TERRA-POZEMKOVÉ ÚPRAVY, s.r.o.</cp:lastModifiedBy>
  <cp:lastPrinted>2016-07-22T04:25:23Z</cp:lastPrinted>
  <dcterms:created xsi:type="dcterms:W3CDTF">2016-06-08T05:34:59Z</dcterms:created>
  <dcterms:modified xsi:type="dcterms:W3CDTF">2016-07-22T04:25:37Z</dcterms:modified>
</cp:coreProperties>
</file>